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75" activeTab="1"/>
  </bookViews>
  <sheets>
    <sheet name="CNA Projects Not Funded" sheetId="3" r:id="rId1"/>
    <sheet name="Status of SOM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<sst xmlns="http://schemas.openxmlformats.org/spreadsheetml/2006/main" count="126" uniqueCount="93">
  <si>
    <t>Project</t>
  </si>
  <si>
    <t>Year Introduced in CNA</t>
  </si>
  <si>
    <t>Funded Amount</t>
  </si>
  <si>
    <t>Year Completed</t>
  </si>
  <si>
    <t>Actual Cost</t>
  </si>
  <si>
    <t>ADA Compliance</t>
  </si>
  <si>
    <t>General Fund (except Police) Equipment Replacement Program</t>
  </si>
  <si>
    <t>Asphalt Overlay</t>
  </si>
  <si>
    <t>Golf Cart Replacement Program</t>
  </si>
  <si>
    <t>Network &amp; Desktop Management Software and Upgades</t>
  </si>
  <si>
    <t>Park Asphalt Resurfacing (includes Golf Lot)</t>
  </si>
  <si>
    <t xml:space="preserve">Playground &amp; Surfacing Replacement </t>
  </si>
  <si>
    <t>Police Vehicle Replacement Program</t>
  </si>
  <si>
    <t>Radio Replacement Program</t>
  </si>
  <si>
    <t>Street Lights at Intersections</t>
  </si>
  <si>
    <t>Creekside Plaza Repair</t>
  </si>
  <si>
    <t>Buckles Tract Infrastructure Development</t>
  </si>
  <si>
    <t>Document Imaging</t>
  </si>
  <si>
    <t>Academy Park Basketball Court - Construction</t>
  </si>
  <si>
    <t>Academy Restroom and Concession</t>
  </si>
  <si>
    <t>Asset management (Cityworks)</t>
  </si>
  <si>
    <t xml:space="preserve">Gahanna Canoe Launch </t>
  </si>
  <si>
    <t>Headley Soccer Field Rebuild &amp; Irrigation</t>
  </si>
  <si>
    <t>Hunters Ridge Pool Entry Way Redesign</t>
  </si>
  <si>
    <t>Hunters Ridge Pool Shade Structures</t>
  </si>
  <si>
    <t xml:space="preserve">New Operations Complex </t>
  </si>
  <si>
    <t>OHEC Carriage House Kitchen</t>
  </si>
  <si>
    <t>Skate Park Elements</t>
  </si>
  <si>
    <t>Sycamore Run Park Planning and Development</t>
  </si>
  <si>
    <t>Techcenter Taylor Stn. Connection</t>
  </si>
  <si>
    <t>Woodside Green South Bank Stabilization</t>
  </si>
  <si>
    <t>New Police/Justice Facility (Shooting Range)</t>
  </si>
  <si>
    <t>Lincoln Elementary Crosswalk</t>
  </si>
  <si>
    <t>Widen Havens Corners to Taylor Station</t>
  </si>
  <si>
    <t xml:space="preserve">Shull Avenue Extension to Friendship Park  </t>
  </si>
  <si>
    <t>Network Core Switch</t>
  </si>
  <si>
    <t>Big Walnut Trail Bridge Replacement</t>
  </si>
  <si>
    <t>Crosswalk Upgrades</t>
  </si>
  <si>
    <t>Network Server Lifecycle Replacement</t>
  </si>
  <si>
    <t>Bricklawn Paving, Leavitt Extension</t>
  </si>
  <si>
    <t>Preserve Crossing South Round-a-bout</t>
  </si>
  <si>
    <t>Next Year Funding</t>
  </si>
  <si>
    <t>Total Funding To 2018</t>
  </si>
  <si>
    <t>Creekside Camera/Surveillance</t>
  </si>
  <si>
    <t>Fiber Redundancy</t>
  </si>
  <si>
    <t>GSC Front Pool Bottom &amp; Deck Rebuild</t>
  </si>
  <si>
    <t>5 Yr Requested Amount as Amended</t>
  </si>
  <si>
    <t>5 Yr Original</t>
  </si>
  <si>
    <t>GSC New Front Pool and Facility Improvements</t>
  </si>
  <si>
    <t>Hamilton Road Power Line Burial Clark to 62</t>
  </si>
  <si>
    <t>Hamilton Road Power Line Burial Rocky Fork to Granville</t>
  </si>
  <si>
    <t>Municipal Complex HVAC</t>
  </si>
  <si>
    <t>Oklahoma Upgrades</t>
  </si>
  <si>
    <t>Trail Head Access Canoe Launch</t>
  </si>
  <si>
    <t>1st Year Funded</t>
  </si>
  <si>
    <t>Field House (Community Center)</t>
  </si>
  <si>
    <t>Finance Software Replacement</t>
  </si>
  <si>
    <t>Municipal Complex Flooring</t>
  </si>
  <si>
    <t>Oklahoma Security Upgrades</t>
  </si>
  <si>
    <t>Park Master Plan Implementation</t>
  </si>
  <si>
    <t>SAN Equipment</t>
  </si>
  <si>
    <t>Water Tower Storage</t>
  </si>
  <si>
    <t>Bridge Replacement Program</t>
  </si>
  <si>
    <t>City-wide  Park Improvements</t>
  </si>
  <si>
    <t>Creekside Island Improvements</t>
  </si>
  <si>
    <t>Headley Park Ped Bridge</t>
  </si>
  <si>
    <t>Oklahoma Equip Shelter</t>
  </si>
  <si>
    <t>Price Rd Storage</t>
  </si>
  <si>
    <t>GSC Maintenance</t>
  </si>
  <si>
    <t>Research Rd Improvement</t>
  </si>
  <si>
    <t>GIS Plotter</t>
  </si>
  <si>
    <t>Detroit Street Rebuild (Bond Fund 15-17)</t>
  </si>
  <si>
    <t>Traffic Signal Upgrade</t>
  </si>
  <si>
    <t>Garage Equipment Replacement</t>
  </si>
  <si>
    <t>Encumbrances</t>
  </si>
  <si>
    <t>Total Actual + Enc</t>
  </si>
  <si>
    <t>SOM</t>
  </si>
  <si>
    <t>to operating</t>
  </si>
  <si>
    <t>OTHER PROJECTS</t>
  </si>
  <si>
    <t>Total All Unfunded</t>
  </si>
  <si>
    <t>SOM STATUS 2013 TO 2018 (INCLUDES 25 YEAR STREET &amp; BRIDGE PROGRAM)</t>
  </si>
  <si>
    <t>The below focuses on the General and Capital Improvement Fund as items identified that can be paid from other funds are approved by Council.</t>
  </si>
  <si>
    <t>ONE TIME ROAD AND BRIDGE (EXCLUDES 25 YEAR STREET &amp; BRIDGE PROGRAM)</t>
  </si>
  <si>
    <t>Golf Course Drainage</t>
  </si>
  <si>
    <t>Central Park Infrastructure (Partial Funding for Design in 2018)</t>
  </si>
  <si>
    <t>Taylor Station &amp; Claycraft (Partial Funding for Design in 2018)</t>
  </si>
  <si>
    <t>West Johnstown Rd Improvements (Partial Funding for Design in 2018)</t>
  </si>
  <si>
    <t>Agler Rd Relocation (Partial Funding in 2018)</t>
  </si>
  <si>
    <t>COMBINED WTH GROWTH WHICH IS ONE TIME</t>
  </si>
  <si>
    <t>MOVED TO OPERATING</t>
  </si>
  <si>
    <t>Total Other</t>
  </si>
  <si>
    <t>Total Road &amp; Bridge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</si>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</sst>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ouble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8" applyFont="1"/>
    <xf numFmtId="164" fontId="0" fillId="0" borderId="0" xfId="18" applyNumberFormat="1" applyFon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18" applyNumberFormat="1" applyFont="1" applyBorder="1" applyAlignment="1">
      <alignment horizontal="center" wrapText="1"/>
    </xf>
    <xf numFmtId="43" fontId="2" fillId="0" borderId="1" xfId="18" applyFont="1" applyBorder="1" applyAlignment="1">
      <alignment horizontal="center" wrapText="1"/>
    </xf>
    <xf numFmtId="43" fontId="2" fillId="0" borderId="1" xfId="18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2" borderId="0" xfId="0" applyFont="1" applyFill="1"/>
    <xf numFmtId="0" fontId="4" fillId="2" borderId="0" xfId="0" applyFont="1" applyFill="1"/>
    <xf numFmtId="164" fontId="4" fillId="2" borderId="0" xfId="18" applyNumberFormat="1" applyFont="1" applyFill="1"/>
    <xf numFmtId="164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2" fillId="0" borderId="2" xfId="18" applyNumberFormat="1" applyFont="1" applyBorder="1" applyAlignment="1">
      <alignment horizontal="center" wrapText="1"/>
    </xf>
    <xf numFmtId="0" fontId="0" fillId="0" borderId="2" xfId="0" applyBorder="1"/>
    <xf numFmtId="0" fontId="3" fillId="0" borderId="0" xfId="0" applyFont="1" applyFill="1"/>
    <xf numFmtId="0" fontId="0" fillId="0" borderId="0" xfId="0" applyFill="1"/>
    <xf numFmtId="43" fontId="0" fillId="2" borderId="0" xfId="18" applyFont="1" applyFill="1"/>
    <xf numFmtId="164" fontId="0" fillId="0" borderId="0" xfId="18" applyNumberFormat="1" applyFont="1" applyBorder="1"/>
    <xf numFmtId="0" fontId="4" fillId="0" borderId="0" xfId="0" applyFont="1" applyFill="1" applyAlignment="1">
      <alignment wrapText="1"/>
    </xf>
    <xf numFmtId="43" fontId="0" fillId="0" borderId="0" xfId="18" applyFont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0" fillId="0" borderId="6" xfId="18" applyNumberFormat="1" applyFont="1" applyBorder="1"/>
    <xf numFmtId="164" fontId="2" fillId="0" borderId="0" xfId="18" applyNumberFormat="1" applyFont="1"/>
    <xf numFmtId="43" fontId="2" fillId="0" borderId="0" xfId="18" applyFont="1"/>
    <xf numFmtId="164" fontId="2" fillId="0" borderId="5" xfId="18" applyNumberFormat="1" applyFont="1" applyBorder="1"/>
    <xf numFmtId="43" fontId="0" fillId="0" borderId="0" xfId="18" applyFont="1" applyBorder="1" applyAlignment="1">
      <alignment horizontal="center" wrapText="1"/>
    </xf>
    <xf numFmtId="43" fontId="0" fillId="0" borderId="0" xfId="18" applyFont="1" applyBorder="1"/>
    <xf numFmtId="43" fontId="0" fillId="0" borderId="0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"/>
  <sheetViews>
    <sheetView workbookViewId="0" topLeftCell="A42">
      <selection activeCell="C60" sqref="C60"/>
    </sheetView>
  </sheetViews>
  <sheetFormatPr defaultColWidth="9.140625" defaultRowHeight="15"/>
  <cols>
    <col min="1" max="1" width="38.8515625" style="0" bestFit="1" customWidth="1"/>
    <col min="2" max="2" width="12.00390625" style="0" customWidth="1"/>
    <col min="3" max="3" width="11.57421875" style="0" bestFit="1" customWidth="1"/>
    <col min="4" max="4" width="18.00390625" style="0" customWidth="1"/>
  </cols>
  <sheetData>
    <row r="1" spans="1:16384" s="21" customFormat="1" ht="15">
      <c r="A1" s="12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  <c r="XEK1" s="20"/>
      <c r="XEL1" s="20"/>
      <c r="XEM1" s="20"/>
      <c r="XEN1" s="20"/>
      <c r="XEO1" s="20"/>
      <c r="XEP1" s="20"/>
      <c r="XEQ1" s="20"/>
      <c r="XER1" s="20"/>
      <c r="XES1" s="20"/>
      <c r="XET1" s="20"/>
      <c r="XEU1" s="20"/>
      <c r="XEV1" s="20"/>
      <c r="XEW1" s="20"/>
      <c r="XEX1" s="20"/>
      <c r="XEY1" s="20"/>
      <c r="XEZ1" s="20"/>
      <c r="XFA1" s="20"/>
      <c r="XFB1" s="20"/>
      <c r="XFC1" s="20"/>
      <c r="XFD1" s="20"/>
    </row>
    <row r="2" spans="1:16384" s="21" customFormat="1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  <c r="XEV2" s="20"/>
      <c r="XEW2" s="20"/>
      <c r="XEX2" s="20"/>
      <c r="XEY2" s="20"/>
      <c r="XEZ2" s="20"/>
      <c r="XFA2" s="20"/>
      <c r="XFB2" s="20"/>
      <c r="XFC2" s="20"/>
      <c r="XFD2" s="20"/>
    </row>
    <row r="3" spans="1:4" ht="15">
      <c r="A3" s="26" t="s">
        <v>82</v>
      </c>
      <c r="B3" s="26"/>
      <c r="C3" s="26"/>
      <c r="D3" s="26"/>
    </row>
    <row r="4" spans="1:10" ht="43.15" thickBot="1">
      <c r="A4" s="16" t="s">
        <v>0</v>
      </c>
      <c r="B4" s="17" t="s">
        <v>1</v>
      </c>
      <c r="C4" s="18" t="s">
        <v>47</v>
      </c>
      <c r="D4" s="17" t="s">
        <v>46</v>
      </c>
      <c r="E4" s="2"/>
      <c r="F4" s="2"/>
      <c r="G4" s="2"/>
      <c r="H4" s="2"/>
      <c r="I4" s="2"/>
      <c r="J4" s="2"/>
    </row>
    <row r="5" spans="1:4" ht="15">
      <c r="A5" s="1" t="s">
        <v>36</v>
      </c>
      <c r="B5">
        <v>2014</v>
      </c>
      <c r="C5" s="4">
        <v>310000</v>
      </c>
      <c r="D5" s="4">
        <v>310000</v>
      </c>
    </row>
    <row r="6" spans="1:4" ht="15">
      <c r="A6" s="1" t="s">
        <v>39</v>
      </c>
      <c r="B6">
        <v>2013</v>
      </c>
      <c r="C6" s="4">
        <v>1500000</v>
      </c>
      <c r="D6" s="4">
        <v>1120000</v>
      </c>
    </row>
    <row r="7" spans="1:4" ht="15">
      <c r="A7" s="1" t="s">
        <v>16</v>
      </c>
      <c r="B7">
        <v>2013</v>
      </c>
      <c r="C7" s="4">
        <v>1000000</v>
      </c>
      <c r="D7" s="4">
        <v>6341000</v>
      </c>
    </row>
    <row r="8" spans="1:4" ht="15">
      <c r="A8" s="1" t="s">
        <v>65</v>
      </c>
      <c r="B8">
        <v>2017</v>
      </c>
      <c r="C8" s="4">
        <v>20000</v>
      </c>
      <c r="D8" s="4">
        <v>20000</v>
      </c>
    </row>
    <row r="9" spans="1:4" ht="15">
      <c r="A9" s="1" t="s">
        <v>69</v>
      </c>
      <c r="B9">
        <v>2018</v>
      </c>
      <c r="C9" s="4">
        <v>1300000</v>
      </c>
      <c r="D9" s="4">
        <v>1300000</v>
      </c>
    </row>
    <row r="10" spans="1:4" ht="15">
      <c r="A10" s="1" t="s">
        <v>34</v>
      </c>
      <c r="B10">
        <v>2012</v>
      </c>
      <c r="C10" s="4">
        <v>2000000</v>
      </c>
      <c r="D10" s="4">
        <v>475000</v>
      </c>
    </row>
    <row r="11" spans="1:4" ht="15">
      <c r="A11" s="1" t="s">
        <v>29</v>
      </c>
      <c r="B11">
        <v>2013</v>
      </c>
      <c r="C11" s="4">
        <v>1030000</v>
      </c>
      <c r="D11" s="4">
        <v>1075000</v>
      </c>
    </row>
    <row r="12" spans="1:4" ht="28.5">
      <c r="A12" s="1" t="s">
        <v>86</v>
      </c>
      <c r="B12">
        <v>2013</v>
      </c>
      <c r="C12" s="23">
        <v>2350000</v>
      </c>
      <c r="D12" s="23">
        <v>2350000</v>
      </c>
    </row>
    <row r="13" spans="1:4" ht="28.5">
      <c r="A13" s="1" t="s">
        <v>85</v>
      </c>
      <c r="B13">
        <v>2018</v>
      </c>
      <c r="C13" s="23">
        <v>1650000</v>
      </c>
      <c r="D13" s="23">
        <v>1650000</v>
      </c>
    </row>
    <row r="14" spans="1:4" ht="28.5">
      <c r="A14" s="1" t="s">
        <v>84</v>
      </c>
      <c r="B14">
        <v>2013</v>
      </c>
      <c r="C14" s="23">
        <v>750000</v>
      </c>
      <c r="D14" s="23">
        <v>1650000</v>
      </c>
    </row>
    <row r="15" spans="1:4" ht="15">
      <c r="A15" s="1" t="s">
        <v>87</v>
      </c>
      <c r="B15">
        <v>2014</v>
      </c>
      <c r="C15" s="23">
        <v>2750000</v>
      </c>
      <c r="D15" s="23">
        <v>12000000</v>
      </c>
    </row>
    <row r="16" spans="1:4" ht="15">
      <c r="A16" s="1" t="s">
        <v>33</v>
      </c>
      <c r="B16">
        <v>2012</v>
      </c>
      <c r="C16" s="34">
        <v>5000000</v>
      </c>
      <c r="D16" s="34">
        <v>5000000</v>
      </c>
    </row>
    <row r="17" spans="1:4" ht="15">
      <c r="A17" s="30" t="s">
        <v>91</v>
      </c>
      <c r="B17" s="31"/>
      <c r="C17" s="33">
        <f>SUM(C5:C16)</f>
        <v>19660000</v>
      </c>
      <c r="D17" s="33">
        <f>SUM(D5:D16)</f>
        <v>33291000</v>
      </c>
    </row>
    <row r="19" spans="1:4" ht="15">
      <c r="A19" s="26" t="s">
        <v>78</v>
      </c>
      <c r="B19" s="26"/>
      <c r="C19" s="26"/>
      <c r="D19" s="26"/>
    </row>
    <row r="20" spans="1:4" ht="43.15" thickBot="1">
      <c r="A20" s="16" t="s">
        <v>0</v>
      </c>
      <c r="B20" s="17" t="s">
        <v>1</v>
      </c>
      <c r="C20" s="18" t="s">
        <v>47</v>
      </c>
      <c r="D20" s="17" t="s">
        <v>46</v>
      </c>
    </row>
    <row r="21" spans="1:4" ht="15">
      <c r="A21" s="1" t="s">
        <v>18</v>
      </c>
      <c r="B21">
        <v>2013</v>
      </c>
      <c r="C21" s="4">
        <v>60000</v>
      </c>
      <c r="D21" s="4">
        <v>50000</v>
      </c>
    </row>
    <row r="22" spans="1:4" ht="15">
      <c r="A22" s="1" t="s">
        <v>19</v>
      </c>
      <c r="B22">
        <v>2013</v>
      </c>
      <c r="C22" s="4">
        <v>345000</v>
      </c>
      <c r="D22" s="4">
        <v>300000</v>
      </c>
    </row>
    <row r="23" spans="1:4" ht="15">
      <c r="A23" s="1" t="s">
        <v>5</v>
      </c>
      <c r="B23">
        <v>2013</v>
      </c>
      <c r="C23" s="4">
        <v>440000</v>
      </c>
      <c r="D23" s="4">
        <v>440000</v>
      </c>
    </row>
    <row r="24" spans="1:4" ht="15">
      <c r="A24" s="1" t="s">
        <v>20</v>
      </c>
      <c r="B24">
        <v>2013</v>
      </c>
      <c r="C24" s="4">
        <v>40000</v>
      </c>
      <c r="D24" s="4">
        <v>40000</v>
      </c>
    </row>
    <row r="25" spans="1:4" ht="15">
      <c r="A25" s="1" t="s">
        <v>55</v>
      </c>
      <c r="B25">
        <v>2012</v>
      </c>
      <c r="C25" s="4">
        <v>15000000</v>
      </c>
      <c r="D25" s="4">
        <v>725000</v>
      </c>
    </row>
    <row r="26" spans="1:4" ht="15">
      <c r="A26" s="1" t="s">
        <v>43</v>
      </c>
      <c r="B26">
        <v>2015</v>
      </c>
      <c r="C26" s="4">
        <v>56000</v>
      </c>
      <c r="D26" s="4">
        <v>56000</v>
      </c>
    </row>
    <row r="27" spans="1:4" ht="15">
      <c r="A27" s="1" t="s">
        <v>64</v>
      </c>
      <c r="B27">
        <v>2017</v>
      </c>
      <c r="C27" s="4">
        <v>275000</v>
      </c>
      <c r="D27" s="4">
        <v>275000</v>
      </c>
    </row>
    <row r="28" spans="1:4" ht="15">
      <c r="A28" s="1" t="s">
        <v>37</v>
      </c>
      <c r="B28">
        <v>2014</v>
      </c>
      <c r="C28" s="4">
        <v>60000</v>
      </c>
      <c r="D28" s="4">
        <v>60000</v>
      </c>
    </row>
    <row r="29" spans="1:4" ht="15">
      <c r="A29" s="1" t="s">
        <v>17</v>
      </c>
      <c r="B29">
        <v>2013</v>
      </c>
      <c r="C29" s="4">
        <v>75000</v>
      </c>
      <c r="D29" s="4">
        <v>75000</v>
      </c>
    </row>
    <row r="30" spans="1:4" ht="15">
      <c r="A30" s="1" t="s">
        <v>21</v>
      </c>
      <c r="B30">
        <v>2013</v>
      </c>
      <c r="C30" s="4">
        <v>150000</v>
      </c>
      <c r="D30" s="4">
        <v>150000</v>
      </c>
    </row>
    <row r="31" spans="1:4" ht="15">
      <c r="A31" s="1" t="s">
        <v>83</v>
      </c>
      <c r="B31">
        <v>2018</v>
      </c>
      <c r="C31" s="4">
        <v>75000</v>
      </c>
      <c r="D31" s="4">
        <v>75000</v>
      </c>
    </row>
    <row r="32" spans="1:4" ht="15">
      <c r="A32" s="1" t="s">
        <v>45</v>
      </c>
      <c r="B32">
        <v>2015</v>
      </c>
      <c r="C32" s="4">
        <v>350000</v>
      </c>
      <c r="D32" s="4">
        <v>200000</v>
      </c>
    </row>
    <row r="33" spans="1:4" ht="15">
      <c r="A33" s="1" t="s">
        <v>49</v>
      </c>
      <c r="B33">
        <v>2015</v>
      </c>
      <c r="C33" s="4">
        <v>5100000</v>
      </c>
      <c r="D33" s="4">
        <v>5100000</v>
      </c>
    </row>
    <row r="34" spans="1:4" ht="28.5">
      <c r="A34" s="1" t="s">
        <v>50</v>
      </c>
      <c r="B34">
        <v>2015</v>
      </c>
      <c r="C34" s="4">
        <v>2026000</v>
      </c>
      <c r="D34" s="4">
        <v>2026000</v>
      </c>
    </row>
    <row r="35" spans="1:4" ht="15">
      <c r="A35" s="1" t="s">
        <v>22</v>
      </c>
      <c r="B35">
        <v>2013</v>
      </c>
      <c r="C35" s="4">
        <v>720000</v>
      </c>
      <c r="D35" s="4">
        <v>400000</v>
      </c>
    </row>
    <row r="36" spans="1:4" ht="15">
      <c r="A36" s="1" t="s">
        <v>23</v>
      </c>
      <c r="B36">
        <v>2013</v>
      </c>
      <c r="C36" s="4">
        <v>15000</v>
      </c>
      <c r="D36" s="4">
        <v>15000</v>
      </c>
    </row>
    <row r="37" spans="1:4" ht="15">
      <c r="A37" s="1" t="s">
        <v>24</v>
      </c>
      <c r="B37">
        <v>2013</v>
      </c>
      <c r="C37" s="4">
        <v>25000</v>
      </c>
      <c r="D37" s="4">
        <v>30000</v>
      </c>
    </row>
    <row r="38" spans="1:4" ht="15">
      <c r="A38" s="1" t="s">
        <v>63</v>
      </c>
      <c r="B38">
        <v>2016</v>
      </c>
      <c r="C38" s="4">
        <v>500000</v>
      </c>
      <c r="D38" s="4">
        <v>500000</v>
      </c>
    </row>
    <row r="40" spans="1:4" ht="15">
      <c r="A40" s="1" t="s">
        <v>32</v>
      </c>
      <c r="B40">
        <v>2012</v>
      </c>
      <c r="C40" s="4">
        <v>100000</v>
      </c>
      <c r="D40" s="4">
        <v>100000</v>
      </c>
    </row>
    <row r="41" spans="1:4" ht="15">
      <c r="A41" s="1" t="s">
        <v>51</v>
      </c>
      <c r="B41">
        <v>2015</v>
      </c>
      <c r="C41" s="4">
        <v>250000</v>
      </c>
      <c r="D41" s="4">
        <v>710000</v>
      </c>
    </row>
    <row r="42" spans="1:4" ht="15">
      <c r="A42" s="1" t="s">
        <v>48</v>
      </c>
      <c r="B42">
        <v>2013</v>
      </c>
      <c r="C42" s="4">
        <v>3500000</v>
      </c>
      <c r="D42" s="4">
        <v>4100000</v>
      </c>
    </row>
    <row r="43" spans="1:4" ht="15">
      <c r="A43" s="1" t="s">
        <v>25</v>
      </c>
      <c r="B43">
        <v>2013</v>
      </c>
      <c r="C43" s="4">
        <v>3150000</v>
      </c>
      <c r="D43" s="4">
        <v>3981855</v>
      </c>
    </row>
    <row r="44" spans="1:4" ht="15">
      <c r="A44" s="1" t="s">
        <v>31</v>
      </c>
      <c r="B44">
        <v>2013</v>
      </c>
      <c r="C44" s="4">
        <v>10000000</v>
      </c>
      <c r="D44" s="4">
        <v>14500000</v>
      </c>
    </row>
    <row r="45" spans="1:4" ht="15">
      <c r="A45" s="1" t="s">
        <v>26</v>
      </c>
      <c r="B45">
        <v>2013</v>
      </c>
      <c r="C45" s="4">
        <v>250000</v>
      </c>
      <c r="D45" s="4">
        <v>165000</v>
      </c>
    </row>
    <row r="46" spans="1:4" ht="15">
      <c r="A46" s="1" t="s">
        <v>52</v>
      </c>
      <c r="B46">
        <v>2015</v>
      </c>
      <c r="C46" s="4">
        <v>741000</v>
      </c>
      <c r="D46" s="4">
        <v>1408500</v>
      </c>
    </row>
    <row r="47" spans="1:4" ht="15">
      <c r="A47" s="1" t="s">
        <v>58</v>
      </c>
      <c r="B47">
        <v>2016</v>
      </c>
      <c r="C47" s="4">
        <v>21000</v>
      </c>
      <c r="D47" s="4">
        <v>21000</v>
      </c>
    </row>
    <row r="48" spans="1:4" ht="15">
      <c r="A48" s="1" t="s">
        <v>59</v>
      </c>
      <c r="B48">
        <v>2016</v>
      </c>
      <c r="C48" s="4">
        <v>500000</v>
      </c>
      <c r="D48" s="4">
        <v>500000</v>
      </c>
    </row>
    <row r="49" spans="1:4" ht="15">
      <c r="A49" s="1" t="s">
        <v>66</v>
      </c>
      <c r="B49">
        <v>2017</v>
      </c>
      <c r="C49" s="4">
        <v>15000</v>
      </c>
      <c r="D49" s="4">
        <v>15000</v>
      </c>
    </row>
    <row r="50" spans="1:4" ht="15">
      <c r="A50" s="1" t="s">
        <v>40</v>
      </c>
      <c r="B50">
        <v>2014</v>
      </c>
      <c r="C50" s="4">
        <v>1580000</v>
      </c>
      <c r="D50" s="4">
        <v>1580000</v>
      </c>
    </row>
    <row r="51" spans="1:4" ht="15">
      <c r="A51" s="1" t="s">
        <v>67</v>
      </c>
      <c r="B51">
        <v>2017</v>
      </c>
      <c r="C51" s="4">
        <v>160000</v>
      </c>
      <c r="D51" s="4">
        <v>160000</v>
      </c>
    </row>
    <row r="52" spans="1:4" ht="15">
      <c r="A52" s="1" t="s">
        <v>27</v>
      </c>
      <c r="B52">
        <v>2013</v>
      </c>
      <c r="C52" s="4">
        <v>30000</v>
      </c>
      <c r="D52" s="4">
        <v>60000</v>
      </c>
    </row>
    <row r="53" spans="1:4" ht="15">
      <c r="A53" s="1" t="s">
        <v>28</v>
      </c>
      <c r="B53">
        <v>2013</v>
      </c>
      <c r="C53" s="4">
        <v>350000</v>
      </c>
      <c r="D53" s="4">
        <v>370000</v>
      </c>
    </row>
    <row r="54" spans="1:4" ht="15">
      <c r="A54" s="1" t="s">
        <v>53</v>
      </c>
      <c r="B54">
        <v>2015</v>
      </c>
      <c r="C54" s="4">
        <v>150000</v>
      </c>
      <c r="D54" s="4">
        <v>300000</v>
      </c>
    </row>
    <row r="55" spans="1:4" ht="15">
      <c r="A55" s="1" t="s">
        <v>61</v>
      </c>
      <c r="B55">
        <v>2016</v>
      </c>
      <c r="C55" s="4">
        <v>8000</v>
      </c>
      <c r="D55" s="4">
        <v>8000</v>
      </c>
    </row>
    <row r="56" spans="1:4" ht="15">
      <c r="A56" s="1" t="s">
        <v>30</v>
      </c>
      <c r="B56">
        <v>2013</v>
      </c>
      <c r="C56" s="34">
        <v>25000</v>
      </c>
      <c r="D56" s="34">
        <v>25000</v>
      </c>
    </row>
    <row r="57" spans="1:4" ht="15">
      <c r="A57" s="30" t="s">
        <v>90</v>
      </c>
      <c r="B57" s="31"/>
      <c r="C57" s="33">
        <f>SUM(C21:C56)</f>
        <v>46142000</v>
      </c>
      <c r="D57" s="33">
        <f>SUM(D21:D56)</f>
        <v>38521355</v>
      </c>
    </row>
    <row r="59" spans="1:4" ht="14.65" thickBot="1">
      <c r="A59" s="30" t="s">
        <v>79</v>
      </c>
      <c r="B59" s="31"/>
      <c r="C59" s="32">
        <f>C57+C17</f>
        <v>65802000</v>
      </c>
      <c r="D59" s="32">
        <f>D57+D17</f>
        <v>71812355</v>
      </c>
    </row>
    <row r="60" ht="14.65" thickTop="1"/>
  </sheetData>
  <mergeCells count="2">
    <mergeCell ref="A3:D3"/>
    <mergeCell ref="A19:D1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 topLeftCell="A1"/>
  </sheetViews>
  <sheetFormatPr defaultColWidth="9.140625" defaultRowHeight="15"/>
  <cols>
    <col min="1" max="1" width="40.00390625" style="0" bestFit="1" customWidth="1"/>
    <col min="2" max="2" width="13.7109375" style="0" customWidth="1"/>
    <col min="3" max="3" width="13.7109375" style="4" customWidth="1"/>
    <col min="4" max="4" width="14.28125" style="0" bestFit="1" customWidth="1"/>
    <col min="6" max="6" width="11.57421875" style="4" bestFit="1" customWidth="1"/>
    <col min="7" max="10" width="11.57421875" style="4" customWidth="1"/>
    <col min="11" max="11" width="13.28125" style="4" bestFit="1" customWidth="1"/>
    <col min="12" max="12" width="13.28125" style="3" bestFit="1" customWidth="1"/>
    <col min="13" max="13" width="3.421875" style="3" customWidth="1"/>
    <col min="14" max="14" width="11.8515625" style="0" hidden="1" customWidth="1"/>
    <col min="15" max="15" width="13.28125" style="3" bestFit="1" customWidth="1"/>
    <col min="16" max="16" width="13.8515625" style="3" bestFit="1" customWidth="1"/>
    <col min="17" max="17" width="16.00390625" style="0" bestFit="1" customWidth="1"/>
    <col min="18" max="18" width="9.8515625" style="0" bestFit="1" customWidth="1"/>
  </cols>
  <sheetData>
    <row r="1" spans="1:12" ht="15">
      <c r="A1" s="12" t="s">
        <v>81</v>
      </c>
      <c r="B1" s="13"/>
      <c r="C1" s="14"/>
      <c r="D1" s="13"/>
      <c r="E1" s="13"/>
      <c r="F1" s="14"/>
      <c r="G1" s="14"/>
      <c r="H1" s="14"/>
      <c r="I1" s="14"/>
      <c r="J1" s="14"/>
      <c r="K1" s="14"/>
      <c r="L1" s="22"/>
    </row>
    <row r="2" ht="14.65" thickBot="1"/>
    <row r="3" spans="1:17" ht="14.65" thickBot="1">
      <c r="A3" s="27" t="s">
        <v>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23" ht="43.15" thickBot="1">
      <c r="A4" s="6" t="s">
        <v>0</v>
      </c>
      <c r="B4" s="7" t="s">
        <v>1</v>
      </c>
      <c r="C4" s="8" t="s">
        <v>47</v>
      </c>
      <c r="D4" s="7" t="s">
        <v>46</v>
      </c>
      <c r="E4" s="7" t="s">
        <v>54</v>
      </c>
      <c r="F4" s="8" t="s">
        <v>2</v>
      </c>
      <c r="G4" s="8" t="s">
        <v>41</v>
      </c>
      <c r="H4" s="8" t="s">
        <v>41</v>
      </c>
      <c r="I4" s="8" t="s">
        <v>41</v>
      </c>
      <c r="J4" s="8" t="s">
        <v>41</v>
      </c>
      <c r="K4" s="8" t="s">
        <v>41</v>
      </c>
      <c r="L4" s="9" t="s">
        <v>42</v>
      </c>
      <c r="M4" s="9"/>
      <c r="N4" s="7" t="s">
        <v>3</v>
      </c>
      <c r="O4" s="9" t="s">
        <v>4</v>
      </c>
      <c r="P4" s="10" t="s">
        <v>74</v>
      </c>
      <c r="Q4" s="7" t="s">
        <v>75</v>
      </c>
      <c r="R4" s="2"/>
      <c r="S4" s="2"/>
      <c r="T4" s="2"/>
      <c r="U4" s="2"/>
      <c r="V4" s="2"/>
      <c r="W4" s="2"/>
    </row>
    <row r="5" spans="1:17" ht="15">
      <c r="A5" s="1"/>
      <c r="D5" s="4"/>
      <c r="L5" s="4"/>
      <c r="Q5" s="5"/>
    </row>
    <row r="6" spans="1:17" ht="15">
      <c r="A6" s="11" t="s">
        <v>7</v>
      </c>
      <c r="B6">
        <v>2013</v>
      </c>
      <c r="C6" s="4">
        <v>4928000</v>
      </c>
      <c r="D6" s="4">
        <v>5852000</v>
      </c>
      <c r="E6">
        <v>2013</v>
      </c>
      <c r="F6" s="4">
        <v>500000</v>
      </c>
      <c r="G6" s="4">
        <v>257000</v>
      </c>
      <c r="H6" s="4">
        <v>1107000</v>
      </c>
      <c r="I6" s="4">
        <v>907000</v>
      </c>
      <c r="J6" s="4">
        <v>1087410</v>
      </c>
      <c r="K6" s="4">
        <v>1088000</v>
      </c>
      <c r="L6" s="4">
        <f aca="true" t="shared" si="0" ref="L6:L27">SUM(F6:K6)</f>
        <v>4946410</v>
      </c>
      <c r="N6" t="s">
        <v>76</v>
      </c>
      <c r="O6" s="3">
        <f>1353775.51+2351905</f>
        <v>3705680.51</v>
      </c>
      <c r="P6" s="3">
        <v>1479658.59</v>
      </c>
      <c r="Q6" s="5">
        <f>O6+P6</f>
        <v>5185339.1</v>
      </c>
    </row>
    <row r="7" spans="1:17" ht="15">
      <c r="A7" s="24" t="s">
        <v>62</v>
      </c>
      <c r="B7">
        <v>2017</v>
      </c>
      <c r="C7" s="4">
        <v>1564000</v>
      </c>
      <c r="D7" s="4">
        <v>1099000</v>
      </c>
      <c r="E7">
        <v>2017</v>
      </c>
      <c r="F7" s="4">
        <v>648000</v>
      </c>
      <c r="L7" s="4">
        <f t="shared" si="0"/>
        <v>648000</v>
      </c>
      <c r="N7" t="s">
        <v>76</v>
      </c>
      <c r="O7" s="3">
        <v>54104.37</v>
      </c>
      <c r="P7" s="3">
        <v>600242.91</v>
      </c>
      <c r="Q7" s="5">
        <f>O7+P7</f>
        <v>654347.28</v>
      </c>
    </row>
    <row r="8" spans="1:17" ht="15">
      <c r="A8" s="1" t="s">
        <v>15</v>
      </c>
      <c r="B8">
        <v>2013</v>
      </c>
      <c r="C8" s="4">
        <v>1000000</v>
      </c>
      <c r="D8" s="4">
        <v>1155000</v>
      </c>
      <c r="E8">
        <v>2013</v>
      </c>
      <c r="F8" s="4">
        <v>235000</v>
      </c>
      <c r="G8" s="4">
        <v>200000</v>
      </c>
      <c r="H8" s="4">
        <v>220000</v>
      </c>
      <c r="I8" s="4">
        <v>125000</v>
      </c>
      <c r="J8" s="4">
        <v>125000</v>
      </c>
      <c r="K8" s="4">
        <v>125000</v>
      </c>
      <c r="L8" s="4">
        <f t="shared" si="0"/>
        <v>1030000</v>
      </c>
      <c r="N8" t="s">
        <v>76</v>
      </c>
      <c r="O8" s="3">
        <v>503181.01</v>
      </c>
      <c r="P8" s="3">
        <v>142791.98</v>
      </c>
      <c r="Q8" s="5">
        <f>O8+P8</f>
        <v>645972.99</v>
      </c>
    </row>
    <row r="9" spans="1:17" ht="15">
      <c r="A9" s="1" t="s">
        <v>71</v>
      </c>
      <c r="B9">
        <v>2013</v>
      </c>
      <c r="C9" s="4">
        <v>4732000</v>
      </c>
      <c r="D9" s="4">
        <v>5105000</v>
      </c>
      <c r="E9">
        <v>2013</v>
      </c>
      <c r="F9" s="4">
        <v>400000</v>
      </c>
      <c r="G9" s="4">
        <v>250000</v>
      </c>
      <c r="H9" s="4">
        <v>0</v>
      </c>
      <c r="I9" s="4">
        <v>0</v>
      </c>
      <c r="J9" s="4">
        <v>0</v>
      </c>
      <c r="K9" s="4">
        <v>1965000</v>
      </c>
      <c r="L9" s="4">
        <f t="shared" si="0"/>
        <v>2615000</v>
      </c>
      <c r="N9" t="s">
        <v>76</v>
      </c>
      <c r="O9" s="3">
        <v>205859.33</v>
      </c>
      <c r="P9" s="3">
        <v>2023817.45</v>
      </c>
      <c r="Q9" s="5">
        <f>O9+P9</f>
        <v>2229676.78</v>
      </c>
    </row>
    <row r="10" spans="1:17" ht="57">
      <c r="A10" s="1" t="s">
        <v>44</v>
      </c>
      <c r="B10">
        <v>2015</v>
      </c>
      <c r="C10" s="4">
        <v>26000</v>
      </c>
      <c r="D10" s="4">
        <v>656000</v>
      </c>
      <c r="E10">
        <v>2015</v>
      </c>
      <c r="F10" s="4">
        <v>26000</v>
      </c>
      <c r="G10" s="4">
        <v>100000</v>
      </c>
      <c r="H10" s="4">
        <v>115000</v>
      </c>
      <c r="I10" s="4">
        <v>86250</v>
      </c>
      <c r="J10" s="4">
        <v>0</v>
      </c>
      <c r="K10" s="4">
        <v>0</v>
      </c>
      <c r="L10" s="4">
        <f t="shared" si="0"/>
        <v>327250</v>
      </c>
      <c r="N10" t="s">
        <v>76</v>
      </c>
      <c r="O10" s="25" t="s">
        <v>88</v>
      </c>
      <c r="Q10" s="5"/>
    </row>
    <row r="11" spans="1:17" ht="28.5">
      <c r="A11" s="1" t="s">
        <v>6</v>
      </c>
      <c r="B11">
        <v>2013</v>
      </c>
      <c r="C11" s="4">
        <v>1326000</v>
      </c>
      <c r="D11" s="4">
        <v>1050000</v>
      </c>
      <c r="E11">
        <v>2013</v>
      </c>
      <c r="F11" s="4">
        <v>326000</v>
      </c>
      <c r="G11" s="4">
        <v>100000</v>
      </c>
      <c r="H11" s="4">
        <v>300000</v>
      </c>
      <c r="I11" s="4">
        <v>300000</v>
      </c>
      <c r="J11" s="4">
        <v>225000</v>
      </c>
      <c r="K11" s="4">
        <v>200000</v>
      </c>
      <c r="L11" s="4">
        <f t="shared" si="0"/>
        <v>1451000</v>
      </c>
      <c r="N11" t="s">
        <v>76</v>
      </c>
      <c r="O11" s="3">
        <f>186291.02+1133667.66</f>
        <v>1319958.68</v>
      </c>
      <c r="P11" s="3">
        <v>182437.68</v>
      </c>
      <c r="Q11" s="5">
        <f aca="true" t="shared" si="1" ref="Q11:Q26">O11+P11</f>
        <v>1502396.3599999999</v>
      </c>
    </row>
    <row r="12" spans="1:17" ht="15">
      <c r="A12" s="1" t="s">
        <v>73</v>
      </c>
      <c r="B12">
        <v>2018</v>
      </c>
      <c r="C12" s="4">
        <f>15000*5</f>
        <v>75000</v>
      </c>
      <c r="D12" s="4">
        <v>75000</v>
      </c>
      <c r="E12">
        <v>2018</v>
      </c>
      <c r="F12" s="4">
        <v>10000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f t="shared" si="0"/>
        <v>10000</v>
      </c>
      <c r="N12" t="s">
        <v>76</v>
      </c>
      <c r="O12" s="3">
        <v>0</v>
      </c>
      <c r="P12" s="3">
        <v>0</v>
      </c>
      <c r="Q12" s="5">
        <f t="shared" si="1"/>
        <v>0</v>
      </c>
    </row>
    <row r="13" spans="1:17" ht="15">
      <c r="A13" s="1" t="s">
        <v>8</v>
      </c>
      <c r="B13">
        <v>2013</v>
      </c>
      <c r="C13" s="4">
        <v>60000</v>
      </c>
      <c r="D13" s="4">
        <v>150000</v>
      </c>
      <c r="E13">
        <v>2015</v>
      </c>
      <c r="F13" s="4">
        <v>30000</v>
      </c>
      <c r="G13" s="4">
        <v>30000</v>
      </c>
      <c r="H13" s="4">
        <v>30000</v>
      </c>
      <c r="I13" s="4">
        <v>0</v>
      </c>
      <c r="J13" s="4">
        <v>0</v>
      </c>
      <c r="K13" s="4">
        <v>0</v>
      </c>
      <c r="L13" s="4">
        <f t="shared" si="0"/>
        <v>90000</v>
      </c>
      <c r="N13" t="s">
        <v>76</v>
      </c>
      <c r="O13" s="3">
        <v>59727.02</v>
      </c>
      <c r="P13" s="3">
        <v>30000</v>
      </c>
      <c r="Q13" s="5">
        <f t="shared" si="1"/>
        <v>89727.01999999999</v>
      </c>
    </row>
    <row r="14" spans="1:17" ht="15">
      <c r="A14" s="1" t="s">
        <v>68</v>
      </c>
      <c r="B14">
        <v>2018</v>
      </c>
      <c r="C14" s="4">
        <v>395000</v>
      </c>
      <c r="D14" s="4">
        <v>395000</v>
      </c>
      <c r="E14">
        <v>2018</v>
      </c>
      <c r="F14" s="4">
        <v>150000</v>
      </c>
      <c r="L14" s="4">
        <f t="shared" si="0"/>
        <v>150000</v>
      </c>
      <c r="N14" t="s">
        <v>76</v>
      </c>
      <c r="O14" s="3">
        <v>50000</v>
      </c>
      <c r="P14" s="3">
        <v>0</v>
      </c>
      <c r="Q14" s="5">
        <f t="shared" si="1"/>
        <v>50000</v>
      </c>
    </row>
    <row r="15" spans="1:17" ht="15">
      <c r="A15" s="1" t="s">
        <v>57</v>
      </c>
      <c r="B15">
        <v>2016</v>
      </c>
      <c r="C15" s="4">
        <v>250000</v>
      </c>
      <c r="D15" s="4">
        <v>250000</v>
      </c>
      <c r="E15">
        <v>2016</v>
      </c>
      <c r="F15" s="4">
        <v>50000</v>
      </c>
      <c r="G15" s="4">
        <v>50000</v>
      </c>
      <c r="H15" s="4">
        <v>0</v>
      </c>
      <c r="I15" s="4">
        <v>0</v>
      </c>
      <c r="J15" s="4">
        <v>0</v>
      </c>
      <c r="K15" s="4">
        <v>0</v>
      </c>
      <c r="L15" s="4">
        <f t="shared" si="0"/>
        <v>100000</v>
      </c>
      <c r="N15" t="s">
        <v>76</v>
      </c>
      <c r="O15" s="3">
        <v>81148.13</v>
      </c>
      <c r="P15" s="3">
        <v>18851.87</v>
      </c>
      <c r="Q15" s="5">
        <f t="shared" si="1"/>
        <v>100000</v>
      </c>
    </row>
    <row r="16" spans="1:17" ht="15">
      <c r="A16" s="1" t="s">
        <v>35</v>
      </c>
      <c r="B16">
        <v>2014</v>
      </c>
      <c r="C16" s="4">
        <v>35000</v>
      </c>
      <c r="D16" s="4">
        <v>275000</v>
      </c>
      <c r="E16">
        <v>2015</v>
      </c>
      <c r="F16" s="4">
        <v>100000</v>
      </c>
      <c r="G16" s="4">
        <v>25000</v>
      </c>
      <c r="H16" s="4">
        <v>50000</v>
      </c>
      <c r="I16" s="4">
        <v>41250</v>
      </c>
      <c r="J16" s="4">
        <v>0</v>
      </c>
      <c r="K16" s="4">
        <v>0</v>
      </c>
      <c r="L16" s="4">
        <f t="shared" si="0"/>
        <v>216250</v>
      </c>
      <c r="N16" t="s">
        <v>76</v>
      </c>
      <c r="O16" s="3">
        <v>94251.96</v>
      </c>
      <c r="P16" s="3">
        <v>0</v>
      </c>
      <c r="Q16" s="5">
        <f t="shared" si="1"/>
        <v>94251.96</v>
      </c>
    </row>
    <row r="17" spans="1:17" ht="15">
      <c r="A17" s="1" t="s">
        <v>38</v>
      </c>
      <c r="B17">
        <v>2013</v>
      </c>
      <c r="C17" s="4">
        <v>30000</v>
      </c>
      <c r="D17" s="4">
        <v>125000</v>
      </c>
      <c r="E17">
        <v>2014</v>
      </c>
      <c r="F17" s="4">
        <v>60000</v>
      </c>
      <c r="G17" s="4">
        <v>32500</v>
      </c>
      <c r="H17" s="4">
        <v>30000</v>
      </c>
      <c r="I17" s="4">
        <v>30000</v>
      </c>
      <c r="J17" s="4">
        <v>18750</v>
      </c>
      <c r="K17" s="4">
        <v>0</v>
      </c>
      <c r="L17" s="4">
        <f t="shared" si="0"/>
        <v>171250</v>
      </c>
      <c r="N17" t="s">
        <v>76</v>
      </c>
      <c r="O17" s="3">
        <f>57713.7+21810.82</f>
        <v>79524.51999999999</v>
      </c>
      <c r="P17" s="3">
        <v>33835.13</v>
      </c>
      <c r="Q17" s="5">
        <f t="shared" si="1"/>
        <v>113359.65</v>
      </c>
    </row>
    <row r="18" spans="1:17" ht="15">
      <c r="A18" s="1" t="s">
        <v>10</v>
      </c>
      <c r="B18">
        <v>2013</v>
      </c>
      <c r="C18" s="4">
        <v>370000</v>
      </c>
      <c r="D18" s="4">
        <v>1250000</v>
      </c>
      <c r="E18">
        <v>2013</v>
      </c>
      <c r="F18" s="4">
        <v>60000</v>
      </c>
      <c r="H18" s="4">
        <v>60000</v>
      </c>
      <c r="I18" s="4">
        <v>80000</v>
      </c>
      <c r="J18" s="4">
        <v>120000</v>
      </c>
      <c r="K18" s="4">
        <v>187500</v>
      </c>
      <c r="L18" s="4">
        <f t="shared" si="0"/>
        <v>507500</v>
      </c>
      <c r="N18" t="s">
        <v>76</v>
      </c>
      <c r="O18" s="3">
        <f>44348.65+174920.61</f>
        <v>219269.25999999998</v>
      </c>
      <c r="P18" s="3">
        <v>314943.34</v>
      </c>
      <c r="Q18" s="5">
        <f t="shared" si="1"/>
        <v>534212.6</v>
      </c>
    </row>
    <row r="19" spans="1:17" ht="15">
      <c r="A19" s="1" t="s">
        <v>11</v>
      </c>
      <c r="B19">
        <v>2013</v>
      </c>
      <c r="C19" s="4">
        <v>171180</v>
      </c>
      <c r="D19" s="4">
        <v>400000</v>
      </c>
      <c r="E19">
        <v>2013</v>
      </c>
      <c r="F19" s="4">
        <v>21180</v>
      </c>
      <c r="G19" s="4">
        <v>60000</v>
      </c>
      <c r="H19" s="4">
        <v>60000</v>
      </c>
      <c r="I19" s="4">
        <v>55000</v>
      </c>
      <c r="J19" s="4">
        <v>55000</v>
      </c>
      <c r="K19" s="4">
        <v>50000</v>
      </c>
      <c r="L19" s="4">
        <f t="shared" si="0"/>
        <v>301180</v>
      </c>
      <c r="N19" t="s">
        <v>76</v>
      </c>
      <c r="O19" s="3">
        <f>57320.2+197611.28</f>
        <v>254931.47999999998</v>
      </c>
      <c r="P19" s="3">
        <v>19455</v>
      </c>
      <c r="Q19" s="5">
        <f t="shared" si="1"/>
        <v>274386.48</v>
      </c>
    </row>
    <row r="20" spans="1:17" ht="15">
      <c r="A20" s="1" t="s">
        <v>12</v>
      </c>
      <c r="B20">
        <v>2013</v>
      </c>
      <c r="C20" s="4">
        <v>1250000</v>
      </c>
      <c r="D20" s="4">
        <v>1000000</v>
      </c>
      <c r="E20">
        <v>2013</v>
      </c>
      <c r="F20" s="4">
        <v>250000</v>
      </c>
      <c r="G20" s="4">
        <v>100000</v>
      </c>
      <c r="H20" s="4">
        <v>400000</v>
      </c>
      <c r="I20" s="4">
        <v>250000</v>
      </c>
      <c r="J20" s="4">
        <v>225000</v>
      </c>
      <c r="K20" s="4">
        <v>198750</v>
      </c>
      <c r="L20" s="4">
        <f t="shared" si="0"/>
        <v>1423750</v>
      </c>
      <c r="N20" t="s">
        <v>76</v>
      </c>
      <c r="O20" s="3">
        <f>78167.5+1132929.14</f>
        <v>1211096.64</v>
      </c>
      <c r="P20" s="3">
        <v>273147.83</v>
      </c>
      <c r="Q20" s="5">
        <f t="shared" si="1"/>
        <v>1484244.47</v>
      </c>
    </row>
    <row r="21" spans="1:17" ht="15">
      <c r="A21" s="1" t="s">
        <v>13</v>
      </c>
      <c r="B21">
        <v>2013</v>
      </c>
      <c r="C21" s="4">
        <v>375000</v>
      </c>
      <c r="D21" s="4">
        <v>375000</v>
      </c>
      <c r="E21">
        <v>2013</v>
      </c>
      <c r="F21" s="4">
        <v>75000</v>
      </c>
      <c r="G21" s="4">
        <v>75000</v>
      </c>
      <c r="H21" s="4">
        <v>75000</v>
      </c>
      <c r="I21" s="4">
        <v>75000</v>
      </c>
      <c r="J21" s="4">
        <v>75000</v>
      </c>
      <c r="K21" s="4">
        <v>39000</v>
      </c>
      <c r="L21" s="4">
        <f t="shared" si="0"/>
        <v>414000</v>
      </c>
      <c r="N21" t="s">
        <v>76</v>
      </c>
      <c r="O21" s="3">
        <f>155197.21+247416.02</f>
        <v>402613.23</v>
      </c>
      <c r="P21" s="3">
        <v>42744.27</v>
      </c>
      <c r="Q21" s="5">
        <f t="shared" si="1"/>
        <v>445357.5</v>
      </c>
    </row>
    <row r="22" spans="1:17" ht="15">
      <c r="A22" s="1" t="s">
        <v>60</v>
      </c>
      <c r="B22">
        <v>2016</v>
      </c>
      <c r="C22" s="4">
        <v>96000</v>
      </c>
      <c r="D22" s="4">
        <v>150000</v>
      </c>
      <c r="E22">
        <v>2017</v>
      </c>
      <c r="F22" s="4">
        <v>140000</v>
      </c>
      <c r="G22" s="4">
        <v>22500</v>
      </c>
      <c r="H22" s="4">
        <v>0</v>
      </c>
      <c r="I22" s="4">
        <v>0</v>
      </c>
      <c r="J22" s="4">
        <v>0</v>
      </c>
      <c r="K22" s="4">
        <v>0</v>
      </c>
      <c r="L22" s="4">
        <f t="shared" si="0"/>
        <v>162500</v>
      </c>
      <c r="N22" t="s">
        <v>76</v>
      </c>
      <c r="O22" s="3">
        <v>136940.51</v>
      </c>
      <c r="Q22" s="5">
        <f t="shared" si="1"/>
        <v>136940.51</v>
      </c>
    </row>
    <row r="23" spans="1:17" ht="15">
      <c r="A23" s="1" t="s">
        <v>70</v>
      </c>
      <c r="B23">
        <v>2018</v>
      </c>
      <c r="C23" s="4">
        <v>9500</v>
      </c>
      <c r="D23" s="4">
        <v>9500</v>
      </c>
      <c r="E23">
        <v>2018</v>
      </c>
      <c r="F23" s="4">
        <v>9500</v>
      </c>
      <c r="L23" s="4">
        <f t="shared" si="0"/>
        <v>9500</v>
      </c>
      <c r="N23" t="s">
        <v>76</v>
      </c>
      <c r="O23" s="3">
        <v>8500</v>
      </c>
      <c r="P23" s="3">
        <v>0</v>
      </c>
      <c r="Q23" s="5">
        <f t="shared" si="1"/>
        <v>8500</v>
      </c>
    </row>
    <row r="24" spans="1:17" ht="15">
      <c r="A24" s="1" t="s">
        <v>56</v>
      </c>
      <c r="B24">
        <v>2016</v>
      </c>
      <c r="C24" s="4">
        <v>150000</v>
      </c>
      <c r="D24" s="4">
        <v>300000</v>
      </c>
      <c r="E24">
        <v>2017</v>
      </c>
      <c r="F24" s="4">
        <v>150000</v>
      </c>
      <c r="G24" s="4">
        <v>150000</v>
      </c>
      <c r="L24" s="4">
        <f t="shared" si="0"/>
        <v>300000</v>
      </c>
      <c r="N24" t="s">
        <v>76</v>
      </c>
      <c r="O24" s="3">
        <v>112971</v>
      </c>
      <c r="P24" s="3">
        <f>300000-112971</f>
        <v>187029</v>
      </c>
      <c r="Q24" s="5">
        <f t="shared" si="1"/>
        <v>300000</v>
      </c>
    </row>
    <row r="25" spans="1:17" ht="15">
      <c r="A25" s="1" t="s">
        <v>14</v>
      </c>
      <c r="B25">
        <v>2013</v>
      </c>
      <c r="C25" s="4">
        <v>100000</v>
      </c>
      <c r="D25" s="4">
        <v>100000</v>
      </c>
      <c r="E25">
        <v>2013</v>
      </c>
      <c r="F25" s="4">
        <v>20000</v>
      </c>
      <c r="G25" s="4">
        <v>0</v>
      </c>
      <c r="H25" s="4">
        <v>20000</v>
      </c>
      <c r="I25" s="4">
        <v>20000</v>
      </c>
      <c r="J25" s="4">
        <v>20000</v>
      </c>
      <c r="K25" s="4">
        <v>20000</v>
      </c>
      <c r="L25" s="4">
        <f t="shared" si="0"/>
        <v>100000</v>
      </c>
      <c r="N25" t="s">
        <v>76</v>
      </c>
      <c r="O25" s="3">
        <v>19898.04</v>
      </c>
      <c r="P25" s="3">
        <v>35101.95</v>
      </c>
      <c r="Q25" s="5">
        <f t="shared" si="1"/>
        <v>54999.99</v>
      </c>
    </row>
    <row r="26" spans="1:17" ht="15">
      <c r="A26" s="1" t="s">
        <v>72</v>
      </c>
      <c r="B26">
        <v>2013</v>
      </c>
      <c r="C26" s="4">
        <v>100000</v>
      </c>
      <c r="D26" s="4">
        <v>500000</v>
      </c>
      <c r="E26">
        <v>2013</v>
      </c>
      <c r="F26" s="4">
        <v>20000</v>
      </c>
      <c r="G26" s="4">
        <v>0</v>
      </c>
      <c r="H26" s="4">
        <v>0</v>
      </c>
      <c r="I26" s="4">
        <v>0</v>
      </c>
      <c r="J26" s="4">
        <v>0</v>
      </c>
      <c r="K26" s="4">
        <v>100000</v>
      </c>
      <c r="L26" s="4">
        <f t="shared" si="0"/>
        <v>120000</v>
      </c>
      <c r="N26" t="s">
        <v>76</v>
      </c>
      <c r="O26" s="3">
        <v>0</v>
      </c>
      <c r="P26" s="3">
        <v>70000</v>
      </c>
      <c r="Q26" s="5">
        <f t="shared" si="1"/>
        <v>70000</v>
      </c>
    </row>
    <row r="27" spans="1:17" ht="28.9" thickBot="1">
      <c r="A27" s="1" t="s">
        <v>9</v>
      </c>
      <c r="B27">
        <v>2013</v>
      </c>
      <c r="C27" s="4">
        <v>142500</v>
      </c>
      <c r="D27" s="23">
        <v>142500</v>
      </c>
      <c r="E27">
        <v>2013</v>
      </c>
      <c r="F27" s="4">
        <v>10000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23">
        <f t="shared" si="0"/>
        <v>10000</v>
      </c>
      <c r="M27" s="39"/>
      <c r="N27" s="19" t="s">
        <v>77</v>
      </c>
      <c r="O27" s="38" t="s">
        <v>89</v>
      </c>
      <c r="P27" s="39"/>
      <c r="Q27" s="40"/>
    </row>
    <row r="28" spans="1:18" ht="14.65" thickBot="1">
      <c r="A28" s="30" t="s">
        <v>92</v>
      </c>
      <c r="B28" s="31"/>
      <c r="C28" s="35"/>
      <c r="D28" s="37">
        <f>SUM(D6:D27)</f>
        <v>20414000</v>
      </c>
      <c r="E28" s="31"/>
      <c r="F28" s="35"/>
      <c r="G28" s="35"/>
      <c r="H28" s="35"/>
      <c r="I28" s="35"/>
      <c r="J28" s="35"/>
      <c r="K28" s="35"/>
      <c r="L28" s="37">
        <f>SUM(L6:L27)</f>
        <v>15103590</v>
      </c>
      <c r="M28" s="36"/>
      <c r="N28" s="31"/>
      <c r="O28" s="37">
        <f>SUM(O6:O27)</f>
        <v>8519655.689999996</v>
      </c>
      <c r="P28" s="37">
        <f>SUM(P6:P27)</f>
        <v>5454056.999999999</v>
      </c>
      <c r="Q28" s="37">
        <f>SUM(Q6:Q27)</f>
        <v>13973712.690000001</v>
      </c>
      <c r="R28" s="15"/>
    </row>
    <row r="29" spans="1:17" ht="14.65" thickTop="1">
      <c r="A29" s="1"/>
      <c r="D29" s="4"/>
      <c r="L29" s="4"/>
      <c r="Q29" s="5"/>
    </row>
  </sheetData>
  <mergeCells count="1">
    <mergeCell ref="A3:Q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Bury</dc:creator>
  <cp:keywords/>
  <dc:description/>
  <cp:lastModifiedBy>Joann Bury</cp:lastModifiedBy>
  <dcterms:created xsi:type="dcterms:W3CDTF">2018-05-21T13:58:07Z</dcterms:created>
  <dcterms:modified xsi:type="dcterms:W3CDTF">2018-05-24T18:01:09Z</dcterms:modified>
  <cp:category/>
  <cp:version/>
  <cp:contentType/>
  <cp:contentStatus/>
</cp:coreProperties>
</file>