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tabRatio="847" activeTab="4"/>
  </bookViews>
  <sheets>
    <sheet name="Records Progress" sheetId="1" r:id="rId1"/>
    <sheet name="Definitions" sheetId="2" r:id="rId2"/>
    <sheet name="Intellivue Box Quote" sheetId="3" r:id="rId3"/>
    <sheet name="box counts" sheetId="4" r:id="rId4"/>
    <sheet name="disposed of boxes" sheetId="5" r:id="rId5"/>
    <sheet name="FP cost savings" sheetId="8" r:id="rId6"/>
  </sheets>
  <externalReferences>
    <externalReference r:id="rId9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<sst xmlns="http://schemas.openxmlformats.org/spreadsheetml/2006/main" count="315" uniqueCount="137">
  <si>
    <t>Council Office</t>
  </si>
  <si>
    <t>Mayor's Court</t>
  </si>
  <si>
    <t>Public Service &amp; Engineering</t>
  </si>
  <si>
    <t>Parks &amp; Recreation</t>
  </si>
  <si>
    <t xml:space="preserve">Finance </t>
  </si>
  <si>
    <t>Human Resources</t>
  </si>
  <si>
    <t>City Attorney</t>
  </si>
  <si>
    <t>Mayor's Office</t>
  </si>
  <si>
    <t>Information Technology</t>
  </si>
  <si>
    <t>Police</t>
  </si>
  <si>
    <t>Civil Service*</t>
  </si>
  <si>
    <t>*final destination tbd</t>
  </si>
  <si>
    <t>Tax</t>
  </si>
  <si>
    <t>Payroll</t>
  </si>
  <si>
    <t>Public Information Manager</t>
  </si>
  <si>
    <t>Administrative Division</t>
  </si>
  <si>
    <t>Engineering Division</t>
  </si>
  <si>
    <t>Facility Maintenance Division</t>
  </si>
  <si>
    <t>Fleet Division</t>
  </si>
  <si>
    <t>Sanitary Division</t>
  </si>
  <si>
    <t>Stormwater Division</t>
  </si>
  <si>
    <t>Streets Division</t>
  </si>
  <si>
    <t>Utility Billing Division</t>
  </si>
  <si>
    <t>Water Division</t>
  </si>
  <si>
    <t>Zoning Division</t>
  </si>
  <si>
    <t>Building Division</t>
  </si>
  <si>
    <t>General (all)</t>
  </si>
  <si>
    <t>Internal Review</t>
  </si>
  <si>
    <t>Records Commission</t>
  </si>
  <si>
    <t>Historical Society</t>
  </si>
  <si>
    <t>Backfiling</t>
  </si>
  <si>
    <t>Discover</t>
  </si>
  <si>
    <t xml:space="preserve">Design </t>
  </si>
  <si>
    <t>Training</t>
  </si>
  <si>
    <t>Configure &amp; Deploy</t>
  </si>
  <si>
    <t>X</t>
  </si>
  <si>
    <t>Department/Division</t>
  </si>
  <si>
    <t>Go Live</t>
  </si>
  <si>
    <t>Retention Schedule</t>
  </si>
  <si>
    <t>Project Phase</t>
  </si>
  <si>
    <t>Description</t>
  </si>
  <si>
    <t>Train</t>
  </si>
  <si>
    <t>Backfile</t>
  </si>
  <si>
    <t xml:space="preserve">Develop and build application
Test </t>
  </si>
  <si>
    <t>Department updates records retention schedule with the help of Council Office</t>
  </si>
  <si>
    <t>Document and confirm current records process
Identify business goals
Identify indexes, subfolders, document descriptions</t>
  </si>
  <si>
    <t>Records commission approves revised retention schedule (quarterly meetings)</t>
  </si>
  <si>
    <t xml:space="preserve">Ohio Historical Society approves revised retention schedule
Revised schedule is effective </t>
  </si>
  <si>
    <t xml:space="preserve">Vendor provides training to department users </t>
  </si>
  <si>
    <t>Department staff implement electronic records process</t>
  </si>
  <si>
    <t>Vendor scans and indexes boxes of inactive records</t>
  </si>
  <si>
    <t>total boxes</t>
  </si>
  <si>
    <t>boxes completed</t>
  </si>
  <si>
    <t>Pct complete</t>
  </si>
  <si>
    <t>Scheduled</t>
  </si>
  <si>
    <t>Disposal Catchup</t>
  </si>
  <si>
    <t>Once retention schedule is approved, dispose of all records whose retention period has expired prior to system deployment &amp; backfiling</t>
  </si>
  <si>
    <t>Planning &amp; Development</t>
  </si>
  <si>
    <t>total boxes expected</t>
  </si>
  <si>
    <t>Civil Service</t>
  </si>
  <si>
    <t>total boxes quoted to Intellivue</t>
  </si>
  <si>
    <t xml:space="preserve">actual total boxes backfiled </t>
  </si>
  <si>
    <t>Microfilm</t>
  </si>
  <si>
    <t>BWC</t>
  </si>
  <si>
    <t xml:space="preserve">Payroll </t>
  </si>
  <si>
    <t xml:space="preserve">Public Service  </t>
  </si>
  <si>
    <t>Engineering</t>
  </si>
  <si>
    <t>TOTAL</t>
  </si>
  <si>
    <t>?</t>
  </si>
  <si>
    <t>Box Count
still to backfile</t>
  </si>
  <si>
    <t>Box Count 
to fluctuate to meet quote</t>
  </si>
  <si>
    <t>updated: 5-12-2016</t>
  </si>
  <si>
    <t>ONSITE BOX COUNT</t>
  </si>
  <si>
    <t>OFFSITE BOX COUNT</t>
  </si>
  <si>
    <t>IN PROGRESS BOX COUNT</t>
  </si>
  <si>
    <t>ALL BOX COUNT</t>
  </si>
  <si>
    <t>BOX COUNT</t>
  </si>
  <si>
    <t>DEPARTMENT</t>
  </si>
  <si>
    <r>
      <t>BOX COUNT</t>
    </r>
    <r>
      <rPr>
        <i/>
        <sz val="9"/>
        <color theme="1"/>
        <rFont val="Agency FB"/>
        <family val="2"/>
      </rPr>
      <t>*estimate</t>
    </r>
  </si>
  <si>
    <t>Council</t>
  </si>
  <si>
    <t xml:space="preserve">Court </t>
  </si>
  <si>
    <t>Development</t>
  </si>
  <si>
    <t>Finance</t>
  </si>
  <si>
    <t>Legal</t>
  </si>
  <si>
    <t>Police Department</t>
  </si>
  <si>
    <t>Service</t>
  </si>
  <si>
    <r>
      <t xml:space="preserve">Service-Building </t>
    </r>
    <r>
      <rPr>
        <i/>
        <sz val="9"/>
        <color theme="1"/>
        <rFont val="Agency FB"/>
        <family val="2"/>
      </rPr>
      <t>*bag=box</t>
    </r>
  </si>
  <si>
    <t>Service-Building</t>
  </si>
  <si>
    <t>Service-Engineering</t>
  </si>
  <si>
    <t>Service-Water</t>
  </si>
  <si>
    <t>Service-Zoning</t>
  </si>
  <si>
    <t>TOTAL ONSITE</t>
  </si>
  <si>
    <t>TOTAL OFFSITE</t>
  </si>
  <si>
    <t>TOTAL IN PROGRESS</t>
  </si>
  <si>
    <t>TOTAL BOXES</t>
  </si>
  <si>
    <t>*does not include INPROGRESS</t>
  </si>
  <si>
    <t>*onsite = basement storage</t>
  </si>
  <si>
    <t>DISPOSED OF BOX COUNT
BY DEPARTMENT/DIVISION</t>
  </si>
  <si>
    <t>TOTAL BOXES
DISPOSED
in 2016 TO DATE</t>
  </si>
  <si>
    <t>2016 PREDITION FOR DISPOSED TOTAL</t>
  </si>
  <si>
    <t>UPDATED: 5/12/16</t>
  </si>
  <si>
    <r>
      <t xml:space="preserve">Service-Building </t>
    </r>
    <r>
      <rPr>
        <i/>
        <sz val="11"/>
        <color theme="1"/>
        <rFont val="Agency FB"/>
        <family val="2"/>
      </rPr>
      <t>*bag=box</t>
    </r>
  </si>
  <si>
    <t>TOTAL BOXES DISPOSED
in 2016 TO DATE</t>
  </si>
  <si>
    <t>DISPOSED OF BOX COUNT BY DATE</t>
  </si>
  <si>
    <t>BOX COUNT
(estimate)</t>
  </si>
  <si>
    <t>DATE</t>
  </si>
  <si>
    <t>Parks</t>
  </si>
  <si>
    <t>HR/CSC</t>
  </si>
  <si>
    <t xml:space="preserve">Finance  </t>
  </si>
  <si>
    <t>Court</t>
  </si>
  <si>
    <t>Council/PC</t>
  </si>
  <si>
    <t>Building</t>
  </si>
  <si>
    <t>Finance-Tax</t>
  </si>
  <si>
    <t>IT</t>
  </si>
  <si>
    <t xml:space="preserve">Council  </t>
  </si>
  <si>
    <t>Service-Fleet</t>
  </si>
  <si>
    <t>TOTAL NUMBER OF
BOXES DISPOSED OF</t>
  </si>
  <si>
    <t xml:space="preserve">*Note: Police typically dispose of their own records </t>
  </si>
  <si>
    <t xml:space="preserve">TO BE DISPOSED OF: </t>
  </si>
  <si>
    <t>HR</t>
  </si>
  <si>
    <t>NOT SET YET</t>
  </si>
  <si>
    <t>TOTAL NUMBER OF BOXES
TO BE DISPOSED OF</t>
  </si>
  <si>
    <t>FP COST</t>
  </si>
  <si>
    <t>REMOVED</t>
  </si>
  <si>
    <t>SAVINGS PER MONTH</t>
  </si>
  <si>
    <t>Months
wasted in FP</t>
  </si>
  <si>
    <t>Money
wasted</t>
  </si>
  <si>
    <t>.5 cu ft. box</t>
  </si>
  <si>
    <t>1.0 cu ft. box</t>
  </si>
  <si>
    <t>1.5 cu ft. box</t>
  </si>
  <si>
    <t>2.0 cu ft. box</t>
  </si>
  <si>
    <t>2.0+ cu ft. box</t>
  </si>
  <si>
    <t>FIREPROOF BOX COST SAVINGS - WORKING DOCUMENT</t>
  </si>
  <si>
    <t>INTELLIVUE INITIALLY QUOTED BOX COUNTS VS. ACTUAL</t>
  </si>
  <si>
    <t>Note: Development may include Building (now Service) boxes as they are labeled "DV"</t>
  </si>
  <si>
    <t>RC-1 approval</t>
  </si>
  <si>
    <t>Emergency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</si>
</sst>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0.49998000264167786"/>
      <name val="Agency FB"/>
      <family val="2"/>
    </font>
    <font>
      <b/>
      <sz val="14"/>
      <color theme="1"/>
      <name val="Agency FB"/>
      <family val="2"/>
    </font>
    <font>
      <b/>
      <sz val="11"/>
      <color theme="1"/>
      <name val="Agency FB"/>
      <family val="2"/>
    </font>
    <font>
      <i/>
      <sz val="9"/>
      <color theme="1"/>
      <name val="Agency FB"/>
      <family val="2"/>
    </font>
    <font>
      <sz val="10"/>
      <color theme="1"/>
      <name val="Agency FB"/>
      <family val="2"/>
    </font>
    <font>
      <sz val="11"/>
      <color theme="1"/>
      <name val="Agency FB"/>
      <family val="2"/>
    </font>
    <font>
      <i/>
      <sz val="9"/>
      <color theme="1"/>
      <name val="Calibri"/>
      <family val="2"/>
      <scheme val="minor"/>
    </font>
    <font>
      <b/>
      <sz val="18"/>
      <name val="Agency FB"/>
      <family val="2"/>
    </font>
    <font>
      <b/>
      <sz val="16"/>
      <color theme="1"/>
      <name val="Agency FB"/>
      <family val="2"/>
    </font>
    <font>
      <b/>
      <sz val="18"/>
      <color theme="1"/>
      <name val="Agency FB"/>
      <family val="2"/>
    </font>
    <font>
      <b/>
      <sz val="11"/>
      <name val="Agency FB"/>
      <family val="2"/>
    </font>
    <font>
      <i/>
      <sz val="10"/>
      <color theme="1" tint="0.34999001026153564"/>
      <name val="Agency FB"/>
      <family val="2"/>
    </font>
    <font>
      <i/>
      <sz val="11"/>
      <color theme="1"/>
      <name val="Agency FB"/>
      <family val="2"/>
    </font>
    <font>
      <b/>
      <sz val="12"/>
      <name val="Agency FB"/>
      <family val="2"/>
    </font>
  </fonts>
  <fills count="1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260AD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3" borderId="0" applyNumberFormat="0" applyBorder="0" applyAlignment="0" applyProtection="0"/>
  </cellStyleXfs>
  <cellXfs count="1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2" borderId="1" xfId="20" applyFont="1" applyBorder="1" applyAlignment="1">
      <alignment horizontal="center" vertical="center" wrapText="1"/>
    </xf>
    <xf numFmtId="0" fontId="0" fillId="3" borderId="1" xfId="21" applyBorder="1" applyAlignment="1">
      <alignment horizontal="center" vertical="center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center" vertical="center"/>
    </xf>
    <xf numFmtId="0" fontId="0" fillId="0" borderId="1" xfId="21" applyFont="1" applyFill="1" applyBorder="1" applyAlignment="1">
      <alignment horizontal="left" indent="2"/>
    </xf>
    <xf numFmtId="0" fontId="0" fillId="0" borderId="1" xfId="21" applyFill="1" applyBorder="1" applyAlignment="1">
      <alignment horizontal="center" vertical="center"/>
    </xf>
    <xf numFmtId="0" fontId="0" fillId="3" borderId="1" xfId="21" applyFont="1" applyBorder="1" applyAlignment="1">
      <alignment horizontal="center" vertical="center"/>
    </xf>
    <xf numFmtId="14" fontId="0" fillId="3" borderId="1" xfId="21" applyNumberFormat="1" applyFont="1" applyBorder="1" applyAlignment="1">
      <alignment horizontal="center" vertical="center"/>
    </xf>
    <xf numFmtId="14" fontId="0" fillId="3" borderId="1" xfId="21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21" applyNumberFormat="1" applyFill="1" applyBorder="1" applyAlignment="1">
      <alignment horizontal="center" vertical="center"/>
    </xf>
    <xf numFmtId="0" fontId="7" fillId="2" borderId="1" xfId="20" applyFont="1" applyBorder="1" applyAlignment="1">
      <alignment horizontal="left" vertical="center" wrapText="1"/>
    </xf>
    <xf numFmtId="0" fontId="5" fillId="4" borderId="1" xfId="0" applyFont="1" applyFill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3" borderId="1" xfId="21" applyFont="1" applyBorder="1"/>
    <xf numFmtId="0" fontId="0" fillId="3" borderId="1" xfId="21" applyFont="1" applyBorder="1" applyAlignment="1">
      <alignment horizontal="center"/>
    </xf>
    <xf numFmtId="0" fontId="0" fillId="0" borderId="1" xfId="2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0" fontId="0" fillId="3" borderId="1" xfId="15" applyNumberFormat="1" applyFill="1" applyBorder="1" applyAlignment="1">
      <alignment horizontal="center" vertical="center"/>
    </xf>
    <xf numFmtId="0" fontId="0" fillId="3" borderId="1" xfId="21" applyFont="1" applyBorder="1" applyAlignment="1">
      <alignment horizontal="center" vertical="center"/>
    </xf>
    <xf numFmtId="0" fontId="0" fillId="0" borderId="1" xfId="2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21" applyFont="1" applyBorder="1" applyAlignment="1">
      <alignment horizontal="center" vertical="center" wrapText="1"/>
    </xf>
    <xf numFmtId="10" fontId="0" fillId="0" borderId="1" xfId="15" applyNumberFormat="1" applyFill="1" applyBorder="1" applyAlignment="1">
      <alignment horizontal="center" vertical="center"/>
    </xf>
    <xf numFmtId="14" fontId="8" fillId="3" borderId="1" xfId="21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8" fillId="0" borderId="1" xfId="21" applyNumberFormat="1" applyFont="1" applyFill="1" applyBorder="1" applyAlignment="1">
      <alignment horizontal="center" vertical="center"/>
    </xf>
    <xf numFmtId="0" fontId="5" fillId="0" borderId="2" xfId="20" applyFont="1" applyFill="1" applyBorder="1" applyAlignment="1">
      <alignment horizontal="center" vertical="center" wrapText="1"/>
    </xf>
    <xf numFmtId="0" fontId="2" fillId="0" borderId="3" xfId="21" applyFont="1" applyFill="1" applyBorder="1"/>
    <xf numFmtId="0" fontId="0" fillId="0" borderId="3" xfId="0" applyFill="1" applyBorder="1" applyAlignment="1">
      <alignment horizontal="left" indent="2"/>
    </xf>
    <xf numFmtId="0" fontId="0" fillId="0" borderId="1" xfId="0" applyFont="1" applyFill="1" applyBorder="1" applyAlignment="1">
      <alignment horizontal="center" vertical="center"/>
    </xf>
    <xf numFmtId="0" fontId="2" fillId="0" borderId="4" xfId="21" applyFont="1" applyFill="1" applyBorder="1"/>
    <xf numFmtId="0" fontId="0" fillId="0" borderId="5" xfId="21" applyFont="1" applyFill="1" applyBorder="1" applyAlignment="1">
      <alignment horizontal="center" vertical="center"/>
    </xf>
    <xf numFmtId="0" fontId="6" fillId="0" borderId="6" xfId="20" applyFont="1" applyFill="1" applyBorder="1" applyAlignment="1">
      <alignment horizontal="center" vertical="center" wrapText="1"/>
    </xf>
    <xf numFmtId="0" fontId="6" fillId="0" borderId="7" xfId="2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5" xfId="21" applyFont="1" applyFill="1" applyBorder="1" applyAlignment="1">
      <alignment horizontal="center" vertical="center" wrapText="1"/>
    </xf>
    <xf numFmtId="0" fontId="0" fillId="0" borderId="9" xfId="0" applyFill="1" applyBorder="1"/>
    <xf numFmtId="0" fontId="2" fillId="0" borderId="3" xfId="21" applyFont="1" applyFill="1" applyBorder="1"/>
    <xf numFmtId="0" fontId="0" fillId="0" borderId="1" xfId="2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left"/>
    </xf>
    <xf numFmtId="0" fontId="0" fillId="0" borderId="8" xfId="0" applyFill="1" applyBorder="1" applyAlignment="1">
      <alignment horizontal="right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5" fillId="0" borderId="6" xfId="0" applyFont="1" applyBorder="1" applyAlignment="1">
      <alignment wrapText="1"/>
    </xf>
    <xf numFmtId="0" fontId="15" fillId="0" borderId="6" xfId="0" applyFont="1" applyBorder="1"/>
    <xf numFmtId="0" fontId="15" fillId="0" borderId="0" xfId="0" applyFont="1" applyBorder="1"/>
    <xf numFmtId="0" fontId="17" fillId="0" borderId="1" xfId="0" applyFont="1" applyBorder="1" applyAlignment="1">
      <alignment horizontal="center" wrapText="1"/>
    </xf>
    <xf numFmtId="0" fontId="17" fillId="0" borderId="1" xfId="0" applyFont="1" applyBorder="1"/>
    <xf numFmtId="0" fontId="17" fillId="0" borderId="0" xfId="0" applyFont="1" applyBorder="1"/>
    <xf numFmtId="0" fontId="18" fillId="0" borderId="1" xfId="0" applyFont="1" applyBorder="1" applyAlignment="1">
      <alignment horizontal="center" wrapText="1"/>
    </xf>
    <xf numFmtId="0" fontId="15" fillId="6" borderId="1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wrapText="1"/>
    </xf>
    <xf numFmtId="0" fontId="17" fillId="0" borderId="5" xfId="0" applyFont="1" applyBorder="1"/>
    <xf numFmtId="0" fontId="18" fillId="0" borderId="5" xfId="0" applyFont="1" applyBorder="1" applyAlignment="1">
      <alignment horizontal="center" wrapText="1"/>
    </xf>
    <xf numFmtId="0" fontId="15" fillId="6" borderId="5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/>
    </xf>
    <xf numFmtId="0" fontId="15" fillId="0" borderId="11" xfId="0" applyFont="1" applyBorder="1" applyAlignment="1">
      <alignment wrapText="1"/>
    </xf>
    <xf numFmtId="0" fontId="15" fillId="8" borderId="10" xfId="0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9" borderId="10" xfId="0" applyFont="1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0" fontId="19" fillId="0" borderId="0" xfId="0" applyFont="1"/>
    <xf numFmtId="0" fontId="18" fillId="0" borderId="0" xfId="0" applyFont="1" applyAlignment="1">
      <alignment/>
    </xf>
    <xf numFmtId="0" fontId="18" fillId="0" borderId="0" xfId="0" applyFont="1"/>
    <xf numFmtId="0" fontId="15" fillId="0" borderId="6" xfId="0" applyFont="1" applyBorder="1" applyAlignment="1">
      <alignment horizontal="center" wrapText="1"/>
    </xf>
    <xf numFmtId="0" fontId="18" fillId="0" borderId="1" xfId="0" applyFont="1" applyBorder="1"/>
    <xf numFmtId="0" fontId="18" fillId="0" borderId="5" xfId="0" applyFont="1" applyBorder="1"/>
    <xf numFmtId="0" fontId="20" fillId="10" borderId="12" xfId="0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/>
    </xf>
    <xf numFmtId="0" fontId="14" fillId="11" borderId="11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/>
    </xf>
    <xf numFmtId="0" fontId="23" fillId="10" borderId="6" xfId="0" applyFont="1" applyFill="1" applyBorder="1" applyAlignment="1">
      <alignment horizontal="center" vertical="center" wrapText="1"/>
    </xf>
    <xf numFmtId="0" fontId="24" fillId="0" borderId="0" xfId="0" applyFont="1"/>
    <xf numFmtId="0" fontId="15" fillId="0" borderId="1" xfId="0" applyFont="1" applyBorder="1" applyAlignment="1">
      <alignment horizontal="center" wrapText="1"/>
    </xf>
    <xf numFmtId="0" fontId="15" fillId="0" borderId="1" xfId="0" applyFont="1" applyBorder="1"/>
    <xf numFmtId="0" fontId="20" fillId="9" borderId="12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/>
    </xf>
    <xf numFmtId="0" fontId="14" fillId="8" borderId="11" xfId="0" applyFont="1" applyFill="1" applyBorder="1" applyAlignment="1">
      <alignment wrapText="1"/>
    </xf>
    <xf numFmtId="0" fontId="26" fillId="9" borderId="6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Fill="1" applyBorder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Fill="1" applyBorder="1"/>
    <xf numFmtId="0" fontId="15" fillId="0" borderId="0" xfId="0" applyFont="1" applyFill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14" fontId="18" fillId="0" borderId="1" xfId="0" applyNumberFormat="1" applyFont="1" applyBorder="1" applyAlignment="1">
      <alignment horizontal="right" vertical="center"/>
    </xf>
    <xf numFmtId="14" fontId="18" fillId="0" borderId="1" xfId="0" applyNumberFormat="1" applyFont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14" fontId="18" fillId="0" borderId="0" xfId="0" applyNumberFormat="1" applyFont="1" applyFill="1" applyBorder="1"/>
    <xf numFmtId="0" fontId="18" fillId="0" borderId="1" xfId="0" applyFont="1" applyBorder="1" applyAlignment="1">
      <alignment horizontal="center"/>
    </xf>
    <xf numFmtId="0" fontId="22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4" fontId="18" fillId="0" borderId="1" xfId="0" applyNumberFormat="1" applyFont="1" applyBorder="1" applyAlignment="1">
      <alignment horizontal="right"/>
    </xf>
    <xf numFmtId="0" fontId="22" fillId="12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5" fillId="2" borderId="1" xfId="20" applyFont="1" applyBorder="1" applyAlignment="1">
      <alignment horizontal="center" vertical="center" wrapText="1"/>
    </xf>
    <xf numFmtId="0" fontId="5" fillId="2" borderId="1" xfId="20" applyFont="1" applyBorder="1" applyAlignment="1">
      <alignment horizontal="center" wrapText="1"/>
    </xf>
    <xf numFmtId="0" fontId="4" fillId="2" borderId="1" xfId="20" applyFont="1" applyBorder="1" applyAlignment="1">
      <alignment horizontal="left" vertical="center" wrapText="1"/>
    </xf>
    <xf numFmtId="0" fontId="12" fillId="5" borderId="0" xfId="0" applyFont="1" applyFill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0" fillId="13" borderId="0" xfId="0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5" fillId="0" borderId="16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" xfId="20"/>
    <cellStyle name="20% - Accent3" xfId="21"/>
  </cellStyles>
  <dxfs count="13">
    <dxf>
      <fill>
        <patternFill patternType="none"/>
      </fill>
      <border>
        <left style="thin"/>
        <right/>
        <top style="thin"/>
        <bottom/>
      </border>
    </dxf>
    <dxf>
      <fill>
        <patternFill patternType="none"/>
      </fill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none"/>
      </fill>
    </dxf>
    <dxf>
      <border>
        <bottom style="thin"/>
      </border>
    </dxf>
    <dxf>
      <fill>
        <patternFill patternType="none"/>
      </fill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Records%20-%20new\Newsletters%20-%20Updates%20-%20Reports\2016%20Records%20Repo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x count on &amp; off site"/>
      <sheetName val="box count disposed"/>
      <sheetName val="FP Inventory"/>
      <sheetName val="Onsite Inventory"/>
      <sheetName val="FP cost savings"/>
    </sheetNames>
    <sheetDataSet>
      <sheetData sheetId="0" refreshError="1"/>
      <sheetData sheetId="1">
        <row r="4">
          <cell r="A4">
            <v>48</v>
          </cell>
        </row>
        <row r="19">
          <cell r="A19">
            <v>308</v>
          </cell>
        </row>
        <row r="61">
          <cell r="A61">
            <v>130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le1" displayName="Table1" ref="A2:D20" totalsRowShown="0" headerRowDxfId="12" dataDxfId="10" tableBorderDxfId="9" headerRowBorderDxfId="11" totalsRowBorderDxfId="8">
  <autoFilter ref="A2:D20"/>
  <tableColumns count="4">
    <tableColumn id="1" name="Department/Division" dataDxfId="7" totalsRowDxfId="6"/>
    <tableColumn id="2" name="total boxes quoted to Intellivue" dataDxfId="5" totalsRowDxfId="4"/>
    <tableColumn id="3" name="total boxes expected" dataDxfId="3" totalsRowDxfId="2"/>
    <tableColumn id="4" name="actual total boxes backfiled " dataDxfId="1" totalsRow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3"/>
  <sheetViews>
    <sheetView workbookViewId="0" topLeftCell="A1">
      <selection activeCell="F17" sqref="F17"/>
    </sheetView>
  </sheetViews>
  <sheetFormatPr defaultColWidth="9.140625" defaultRowHeight="15"/>
  <cols>
    <col min="2" max="2" width="30.421875" style="0" customWidth="1"/>
    <col min="3" max="3" width="11.00390625" style="0" customWidth="1"/>
    <col min="4" max="12" width="11.421875" style="0" customWidth="1"/>
    <col min="13" max="14" width="9.00390625" style="0" customWidth="1"/>
  </cols>
  <sheetData>
    <row r="2" spans="4:13" ht="15">
      <c r="D2" s="2"/>
      <c r="E2" s="2"/>
      <c r="F2" s="2"/>
      <c r="G2" s="2"/>
      <c r="H2" s="2"/>
      <c r="I2" s="2"/>
      <c r="J2" s="2"/>
      <c r="K2" s="2"/>
      <c r="L2" s="2"/>
      <c r="M2" s="2"/>
    </row>
    <row r="3" spans="2:15" s="1" customFormat="1" ht="15.75" customHeight="1">
      <c r="B3" s="108" t="s">
        <v>36</v>
      </c>
      <c r="C3" s="108" t="s">
        <v>54</v>
      </c>
      <c r="D3" s="108" t="s">
        <v>31</v>
      </c>
      <c r="E3" s="109" t="s">
        <v>38</v>
      </c>
      <c r="F3" s="109"/>
      <c r="G3" s="109"/>
      <c r="H3" s="108" t="s">
        <v>55</v>
      </c>
      <c r="I3" s="108" t="s">
        <v>32</v>
      </c>
      <c r="J3" s="108" t="s">
        <v>34</v>
      </c>
      <c r="K3" s="108" t="s">
        <v>33</v>
      </c>
      <c r="L3" s="108" t="s">
        <v>37</v>
      </c>
      <c r="M3" s="108" t="s">
        <v>30</v>
      </c>
      <c r="N3" s="108"/>
      <c r="O3" s="108"/>
    </row>
    <row r="4" spans="2:15" s="1" customFormat="1" ht="30" customHeight="1">
      <c r="B4" s="108" t="s">
        <v>36</v>
      </c>
      <c r="C4" s="108"/>
      <c r="D4" s="108"/>
      <c r="E4" s="3" t="s">
        <v>27</v>
      </c>
      <c r="F4" s="3" t="s">
        <v>28</v>
      </c>
      <c r="G4" s="3" t="s">
        <v>29</v>
      </c>
      <c r="H4" s="108"/>
      <c r="I4" s="108"/>
      <c r="J4" s="108"/>
      <c r="K4" s="108"/>
      <c r="L4" s="108"/>
      <c r="M4" s="3" t="s">
        <v>51</v>
      </c>
      <c r="N4" s="3" t="s">
        <v>52</v>
      </c>
      <c r="O4" s="3" t="s">
        <v>53</v>
      </c>
    </row>
    <row r="5" spans="2:15" ht="15">
      <c r="B5" s="18" t="s">
        <v>0</v>
      </c>
      <c r="C5" s="19">
        <v>2015</v>
      </c>
      <c r="D5" s="4" t="s">
        <v>35</v>
      </c>
      <c r="E5" s="9" t="s">
        <v>35</v>
      </c>
      <c r="F5" s="10">
        <v>42348</v>
      </c>
      <c r="G5" s="11">
        <v>42376</v>
      </c>
      <c r="H5" s="4"/>
      <c r="I5" s="4" t="s">
        <v>35</v>
      </c>
      <c r="J5" s="4" t="s">
        <v>35</v>
      </c>
      <c r="K5" s="4" t="s">
        <v>35</v>
      </c>
      <c r="L5" s="4" t="s">
        <v>35</v>
      </c>
      <c r="M5" s="23">
        <v>59</v>
      </c>
      <c r="N5" s="23">
        <v>39</v>
      </c>
      <c r="O5" s="22">
        <f>_xlfn.IFERROR(N5/M5,"")</f>
        <v>0.6610169491525424</v>
      </c>
    </row>
    <row r="6" spans="2:15" ht="15">
      <c r="B6" s="7" t="s">
        <v>26</v>
      </c>
      <c r="C6" s="20"/>
      <c r="D6" s="8"/>
      <c r="E6" s="8"/>
      <c r="F6" s="30">
        <v>42535</v>
      </c>
      <c r="G6" s="13"/>
      <c r="H6" s="8"/>
      <c r="I6" s="8"/>
      <c r="J6" s="8"/>
      <c r="K6" s="8"/>
      <c r="L6" s="8"/>
      <c r="M6" s="24"/>
      <c r="N6" s="24"/>
      <c r="O6" s="27" t="str">
        <f aca="true" t="shared" si="0" ref="O6:O31">_xlfn.IFERROR(N6/M6,"")</f>
        <v/>
      </c>
    </row>
    <row r="7" spans="2:15" ht="15">
      <c r="B7" s="18" t="s">
        <v>6</v>
      </c>
      <c r="C7" s="19"/>
      <c r="D7" s="4"/>
      <c r="E7" s="4"/>
      <c r="F7" s="30">
        <v>42535</v>
      </c>
      <c r="G7" s="11"/>
      <c r="H7" s="4"/>
      <c r="I7" s="4"/>
      <c r="J7" s="4"/>
      <c r="K7" s="4"/>
      <c r="L7" s="4"/>
      <c r="M7" s="23">
        <v>26</v>
      </c>
      <c r="N7" s="23">
        <v>0</v>
      </c>
      <c r="O7" s="22">
        <f t="shared" si="0"/>
        <v>0</v>
      </c>
    </row>
    <row r="8" spans="2:15" ht="15">
      <c r="B8" s="18" t="s">
        <v>1</v>
      </c>
      <c r="C8" s="19"/>
      <c r="D8" s="4"/>
      <c r="E8" s="9" t="s">
        <v>35</v>
      </c>
      <c r="F8" s="11">
        <v>42381</v>
      </c>
      <c r="G8" s="11">
        <v>42405</v>
      </c>
      <c r="H8" s="4"/>
      <c r="I8" s="4"/>
      <c r="J8" s="4"/>
      <c r="K8" s="4"/>
      <c r="L8" s="4"/>
      <c r="M8" s="23"/>
      <c r="N8" s="23"/>
      <c r="O8" s="22" t="str">
        <f t="shared" si="0"/>
        <v/>
      </c>
    </row>
    <row r="9" spans="2:15" ht="15">
      <c r="B9" s="18" t="s">
        <v>2</v>
      </c>
      <c r="C9" s="19">
        <v>2016</v>
      </c>
      <c r="D9" s="4"/>
      <c r="E9" s="4"/>
      <c r="F9" s="11">
        <v>42381</v>
      </c>
      <c r="G9" s="11"/>
      <c r="H9" s="4"/>
      <c r="I9" s="4"/>
      <c r="J9" s="4"/>
      <c r="K9" s="4"/>
      <c r="L9" s="4"/>
      <c r="M9" s="23">
        <f>SUM(M10:M20)</f>
        <v>185</v>
      </c>
      <c r="N9" s="23">
        <f>SUM(N10:N20)</f>
        <v>0</v>
      </c>
      <c r="O9" s="22">
        <f t="shared" si="0"/>
        <v>0</v>
      </c>
    </row>
    <row r="10" spans="2:15" ht="15">
      <c r="B10" s="5" t="s">
        <v>15</v>
      </c>
      <c r="C10" s="21"/>
      <c r="D10" s="6" t="s">
        <v>35</v>
      </c>
      <c r="E10" s="6" t="s">
        <v>35</v>
      </c>
      <c r="F10" s="12">
        <v>42381</v>
      </c>
      <c r="G10" s="12">
        <v>42405</v>
      </c>
      <c r="H10" s="6"/>
      <c r="I10" s="6"/>
      <c r="J10" s="6"/>
      <c r="K10" s="6"/>
      <c r="L10" s="6"/>
      <c r="M10" s="25">
        <v>25</v>
      </c>
      <c r="N10" s="25">
        <v>0</v>
      </c>
      <c r="O10" s="27">
        <f t="shared" si="0"/>
        <v>0</v>
      </c>
    </row>
    <row r="11" spans="2:15" ht="15">
      <c r="B11" s="5" t="s">
        <v>16</v>
      </c>
      <c r="C11" s="21"/>
      <c r="D11" s="6" t="s">
        <v>35</v>
      </c>
      <c r="E11" s="6" t="s">
        <v>35</v>
      </c>
      <c r="F11" s="12">
        <v>42381</v>
      </c>
      <c r="G11" s="12">
        <v>42405</v>
      </c>
      <c r="H11" s="6" t="s">
        <v>35</v>
      </c>
      <c r="I11" s="6"/>
      <c r="J11" s="6"/>
      <c r="K11" s="6"/>
      <c r="L11" s="6"/>
      <c r="M11" s="25">
        <v>127</v>
      </c>
      <c r="N11" s="25">
        <v>0</v>
      </c>
      <c r="O11" s="27">
        <f t="shared" si="0"/>
        <v>0</v>
      </c>
    </row>
    <row r="12" spans="2:15" ht="15">
      <c r="B12" s="5" t="s">
        <v>17</v>
      </c>
      <c r="C12" s="21"/>
      <c r="D12" s="6" t="s">
        <v>35</v>
      </c>
      <c r="E12" s="6" t="s">
        <v>35</v>
      </c>
      <c r="F12" s="12">
        <v>42381</v>
      </c>
      <c r="G12" s="12">
        <v>42405</v>
      </c>
      <c r="H12" s="6"/>
      <c r="I12" s="6"/>
      <c r="J12" s="6"/>
      <c r="K12" s="6"/>
      <c r="L12" s="6"/>
      <c r="M12" s="25"/>
      <c r="N12" s="25"/>
      <c r="O12" s="27" t="str">
        <f t="shared" si="0"/>
        <v/>
      </c>
    </row>
    <row r="13" spans="2:15" ht="15">
      <c r="B13" s="5" t="s">
        <v>18</v>
      </c>
      <c r="C13" s="21"/>
      <c r="D13" s="6" t="s">
        <v>35</v>
      </c>
      <c r="E13" s="6" t="s">
        <v>35</v>
      </c>
      <c r="F13" s="12">
        <v>42381</v>
      </c>
      <c r="G13" s="12">
        <v>42405</v>
      </c>
      <c r="H13" s="6" t="s">
        <v>35</v>
      </c>
      <c r="I13" s="6"/>
      <c r="J13" s="6"/>
      <c r="K13" s="6"/>
      <c r="L13" s="6"/>
      <c r="M13" s="25"/>
      <c r="N13" s="25"/>
      <c r="O13" s="27" t="str">
        <f t="shared" si="0"/>
        <v/>
      </c>
    </row>
    <row r="14" spans="2:15" ht="15">
      <c r="B14" s="5" t="s">
        <v>19</v>
      </c>
      <c r="C14" s="21"/>
      <c r="D14" s="6" t="s">
        <v>35</v>
      </c>
      <c r="E14" s="6" t="s">
        <v>35</v>
      </c>
      <c r="F14" s="12">
        <v>42381</v>
      </c>
      <c r="G14" s="12">
        <v>42405</v>
      </c>
      <c r="H14" s="6"/>
      <c r="I14" s="6"/>
      <c r="J14" s="6"/>
      <c r="K14" s="6"/>
      <c r="L14" s="6"/>
      <c r="M14" s="25"/>
      <c r="N14" s="25"/>
      <c r="O14" s="27" t="str">
        <f t="shared" si="0"/>
        <v/>
      </c>
    </row>
    <row r="15" spans="2:15" ht="15">
      <c r="B15" s="5" t="s">
        <v>20</v>
      </c>
      <c r="C15" s="21"/>
      <c r="D15" s="6" t="s">
        <v>35</v>
      </c>
      <c r="E15" s="6" t="s">
        <v>35</v>
      </c>
      <c r="F15" s="12">
        <v>42381</v>
      </c>
      <c r="G15" s="12">
        <v>42405</v>
      </c>
      <c r="H15" s="6"/>
      <c r="I15" s="6"/>
      <c r="J15" s="6"/>
      <c r="K15" s="6"/>
      <c r="L15" s="6"/>
      <c r="M15" s="25"/>
      <c r="N15" s="25"/>
      <c r="O15" s="27" t="str">
        <f t="shared" si="0"/>
        <v/>
      </c>
    </row>
    <row r="16" spans="2:15" ht="15">
      <c r="B16" s="5" t="s">
        <v>21</v>
      </c>
      <c r="C16" s="21"/>
      <c r="D16" s="6" t="s">
        <v>35</v>
      </c>
      <c r="E16" s="6" t="s">
        <v>35</v>
      </c>
      <c r="F16" s="12">
        <v>42381</v>
      </c>
      <c r="G16" s="12">
        <v>42405</v>
      </c>
      <c r="H16" s="6"/>
      <c r="I16" s="6"/>
      <c r="J16" s="6"/>
      <c r="K16" s="6"/>
      <c r="L16" s="6"/>
      <c r="M16" s="25"/>
      <c r="N16" s="25"/>
      <c r="O16" s="27" t="str">
        <f t="shared" si="0"/>
        <v/>
      </c>
    </row>
    <row r="17" spans="2:15" ht="15">
      <c r="B17" s="5" t="s">
        <v>22</v>
      </c>
      <c r="C17" s="21"/>
      <c r="D17" s="6" t="s">
        <v>35</v>
      </c>
      <c r="E17" s="6" t="s">
        <v>35</v>
      </c>
      <c r="F17" s="12">
        <v>42381</v>
      </c>
      <c r="G17" s="12">
        <v>42405</v>
      </c>
      <c r="H17" s="6"/>
      <c r="I17" s="6"/>
      <c r="J17" s="6"/>
      <c r="K17" s="6"/>
      <c r="L17" s="6"/>
      <c r="M17" s="25">
        <v>15</v>
      </c>
      <c r="N17" s="25">
        <v>0</v>
      </c>
      <c r="O17" s="27">
        <f t="shared" si="0"/>
        <v>0</v>
      </c>
    </row>
    <row r="18" spans="2:15" ht="15">
      <c r="B18" s="5" t="s">
        <v>23</v>
      </c>
      <c r="C18" s="21"/>
      <c r="D18" s="6" t="s">
        <v>35</v>
      </c>
      <c r="E18" s="6" t="s">
        <v>35</v>
      </c>
      <c r="F18" s="12">
        <v>42381</v>
      </c>
      <c r="G18" s="12">
        <v>42405</v>
      </c>
      <c r="H18" s="6" t="s">
        <v>35</v>
      </c>
      <c r="I18" s="6"/>
      <c r="J18" s="6"/>
      <c r="K18" s="6"/>
      <c r="L18" s="6"/>
      <c r="M18" s="25">
        <v>18</v>
      </c>
      <c r="N18" s="25">
        <v>0</v>
      </c>
      <c r="O18" s="27">
        <f t="shared" si="0"/>
        <v>0</v>
      </c>
    </row>
    <row r="19" spans="2:15" ht="15">
      <c r="B19" s="5" t="s">
        <v>24</v>
      </c>
      <c r="C19" s="21"/>
      <c r="D19" s="6"/>
      <c r="E19" s="6"/>
      <c r="F19" s="29">
        <v>42535</v>
      </c>
      <c r="G19" s="12"/>
      <c r="H19" s="6"/>
      <c r="I19" s="6"/>
      <c r="J19" s="6"/>
      <c r="K19" s="6"/>
      <c r="L19" s="6"/>
      <c r="M19" s="25"/>
      <c r="N19" s="25"/>
      <c r="O19" s="27" t="str">
        <f t="shared" si="0"/>
        <v/>
      </c>
    </row>
    <row r="20" spans="2:15" ht="15">
      <c r="B20" s="5" t="s">
        <v>25</v>
      </c>
      <c r="C20" s="21"/>
      <c r="D20" s="29">
        <v>42502</v>
      </c>
      <c r="E20" s="6"/>
      <c r="F20" s="29">
        <v>42535</v>
      </c>
      <c r="G20" s="12"/>
      <c r="H20" s="6"/>
      <c r="I20" s="6"/>
      <c r="J20" s="6"/>
      <c r="K20" s="6"/>
      <c r="L20" s="6"/>
      <c r="M20" s="25"/>
      <c r="N20" s="25"/>
      <c r="O20" s="27" t="str">
        <f t="shared" si="0"/>
        <v/>
      </c>
    </row>
    <row r="21" spans="2:15" ht="15">
      <c r="B21" s="18" t="s">
        <v>3</v>
      </c>
      <c r="C21" s="19"/>
      <c r="D21" s="4"/>
      <c r="E21" s="4"/>
      <c r="F21" s="28">
        <v>42535</v>
      </c>
      <c r="G21" s="11"/>
      <c r="H21" s="4"/>
      <c r="I21" s="4"/>
      <c r="J21" s="4"/>
      <c r="K21" s="4"/>
      <c r="L21" s="4"/>
      <c r="M21" s="23"/>
      <c r="N21" s="23"/>
      <c r="O21" s="22" t="str">
        <f t="shared" si="0"/>
        <v/>
      </c>
    </row>
    <row r="22" spans="2:15" ht="15">
      <c r="B22" s="18" t="s">
        <v>4</v>
      </c>
      <c r="C22" s="19"/>
      <c r="D22" s="4"/>
      <c r="E22" s="4"/>
      <c r="F22" s="28">
        <v>42626</v>
      </c>
      <c r="G22" s="11"/>
      <c r="H22" s="4"/>
      <c r="I22" s="4"/>
      <c r="J22" s="4"/>
      <c r="K22" s="4"/>
      <c r="L22" s="4"/>
      <c r="M22" s="23"/>
      <c r="N22" s="23"/>
      <c r="O22" s="22" t="str">
        <f t="shared" si="0"/>
        <v/>
      </c>
    </row>
    <row r="23" spans="2:15" ht="15">
      <c r="B23" s="5" t="s">
        <v>12</v>
      </c>
      <c r="C23" s="21"/>
      <c r="D23" s="6"/>
      <c r="E23" s="6"/>
      <c r="F23" s="28">
        <v>42626</v>
      </c>
      <c r="G23" s="12"/>
      <c r="H23" s="6"/>
      <c r="I23" s="6"/>
      <c r="J23" s="6"/>
      <c r="K23" s="6"/>
      <c r="L23" s="6"/>
      <c r="M23" s="25"/>
      <c r="N23" s="25"/>
      <c r="O23" s="27" t="str">
        <f t="shared" si="0"/>
        <v/>
      </c>
    </row>
    <row r="24" spans="2:15" ht="15">
      <c r="B24" s="5" t="s">
        <v>13</v>
      </c>
      <c r="C24" s="21"/>
      <c r="D24" s="6"/>
      <c r="E24" s="6"/>
      <c r="F24" s="28">
        <v>42626</v>
      </c>
      <c r="G24" s="12"/>
      <c r="H24" s="6"/>
      <c r="I24" s="6"/>
      <c r="J24" s="6"/>
      <c r="K24" s="6"/>
      <c r="L24" s="6"/>
      <c r="M24" s="25">
        <v>43</v>
      </c>
      <c r="N24" s="25">
        <v>0</v>
      </c>
      <c r="O24" s="27">
        <f t="shared" si="0"/>
        <v>0</v>
      </c>
    </row>
    <row r="25" spans="2:15" ht="15">
      <c r="B25" s="18" t="s">
        <v>5</v>
      </c>
      <c r="C25" s="19">
        <v>2016</v>
      </c>
      <c r="D25" s="9" t="s">
        <v>35</v>
      </c>
      <c r="E25" s="4"/>
      <c r="F25" s="29">
        <v>42535</v>
      </c>
      <c r="G25" s="11"/>
      <c r="H25" s="9"/>
      <c r="I25" s="9" t="s">
        <v>35</v>
      </c>
      <c r="J25" s="4"/>
      <c r="K25" s="4"/>
      <c r="L25" s="4"/>
      <c r="M25" s="23">
        <v>69</v>
      </c>
      <c r="N25" s="23">
        <v>0</v>
      </c>
      <c r="O25" s="22">
        <f t="shared" si="0"/>
        <v>0</v>
      </c>
    </row>
    <row r="26" spans="2:15" ht="15">
      <c r="B26" s="5" t="s">
        <v>10</v>
      </c>
      <c r="C26" s="21"/>
      <c r="D26" s="6"/>
      <c r="E26" s="6"/>
      <c r="F26" s="30">
        <v>42535</v>
      </c>
      <c r="G26" s="12"/>
      <c r="H26" s="6"/>
      <c r="I26" s="6"/>
      <c r="J26" s="6"/>
      <c r="K26" s="6"/>
      <c r="L26" s="6"/>
      <c r="M26" s="25">
        <v>17</v>
      </c>
      <c r="N26" s="25">
        <v>0</v>
      </c>
      <c r="O26" s="27">
        <f>_xlfn.IFERROR(N26/M26,"")</f>
        <v>0</v>
      </c>
    </row>
    <row r="27" spans="2:15" ht="15">
      <c r="B27" s="18" t="s">
        <v>7</v>
      </c>
      <c r="C27" s="19"/>
      <c r="D27" s="4"/>
      <c r="E27" s="4"/>
      <c r="F27" s="28">
        <v>42626</v>
      </c>
      <c r="G27" s="11"/>
      <c r="H27" s="4"/>
      <c r="I27" s="4"/>
      <c r="J27" s="4"/>
      <c r="K27" s="4"/>
      <c r="L27" s="4"/>
      <c r="M27" s="23"/>
      <c r="N27" s="23"/>
      <c r="O27" s="22" t="str">
        <f t="shared" si="0"/>
        <v/>
      </c>
    </row>
    <row r="28" spans="2:15" ht="15">
      <c r="B28" s="5" t="s">
        <v>14</v>
      </c>
      <c r="C28" s="21"/>
      <c r="D28" s="6"/>
      <c r="E28" s="6"/>
      <c r="F28" s="28">
        <v>42626</v>
      </c>
      <c r="G28" s="12"/>
      <c r="H28" s="6"/>
      <c r="I28" s="6"/>
      <c r="J28" s="6"/>
      <c r="K28" s="6"/>
      <c r="L28" s="6"/>
      <c r="M28" s="25"/>
      <c r="N28" s="25"/>
      <c r="O28" s="27" t="str">
        <f t="shared" si="0"/>
        <v/>
      </c>
    </row>
    <row r="29" spans="2:15" ht="15">
      <c r="B29" s="18" t="s">
        <v>8</v>
      </c>
      <c r="C29" s="19"/>
      <c r="D29" s="4"/>
      <c r="E29" s="4"/>
      <c r="F29" s="29">
        <v>42535</v>
      </c>
      <c r="G29" s="11"/>
      <c r="H29" s="4"/>
      <c r="I29" s="4"/>
      <c r="J29" s="4"/>
      <c r="K29" s="4"/>
      <c r="L29" s="4"/>
      <c r="M29" s="23">
        <v>0</v>
      </c>
      <c r="N29" s="23">
        <v>0</v>
      </c>
      <c r="O29" s="22" t="str">
        <f t="shared" si="0"/>
        <v/>
      </c>
    </row>
    <row r="30" spans="2:15" ht="15">
      <c r="B30" s="18" t="s">
        <v>57</v>
      </c>
      <c r="C30" s="19"/>
      <c r="D30" s="4"/>
      <c r="E30" s="4"/>
      <c r="F30" s="28">
        <v>42626</v>
      </c>
      <c r="G30" s="11"/>
      <c r="H30" s="4"/>
      <c r="I30" s="4"/>
      <c r="J30" s="4"/>
      <c r="K30" s="4"/>
      <c r="L30" s="4"/>
      <c r="M30" s="23"/>
      <c r="N30" s="23"/>
      <c r="O30" s="22" t="str">
        <f t="shared" si="0"/>
        <v/>
      </c>
    </row>
    <row r="31" spans="2:15" ht="15">
      <c r="B31" s="18" t="s">
        <v>9</v>
      </c>
      <c r="C31" s="19">
        <v>2015</v>
      </c>
      <c r="D31" s="4" t="s">
        <v>35</v>
      </c>
      <c r="E31" s="9" t="s">
        <v>35</v>
      </c>
      <c r="F31" s="11">
        <v>42348</v>
      </c>
      <c r="G31" s="11">
        <v>42376</v>
      </c>
      <c r="H31" s="4"/>
      <c r="I31" s="4" t="s">
        <v>35</v>
      </c>
      <c r="J31" s="4" t="s">
        <v>35</v>
      </c>
      <c r="K31" s="4" t="s">
        <v>35</v>
      </c>
      <c r="L31" s="4" t="s">
        <v>35</v>
      </c>
      <c r="M31" s="23">
        <v>170</v>
      </c>
      <c r="N31" s="26">
        <v>90</v>
      </c>
      <c r="O31" s="22">
        <f t="shared" si="0"/>
        <v>0.5294117647058824</v>
      </c>
    </row>
    <row r="33" ht="15">
      <c r="B33" t="s">
        <v>11</v>
      </c>
    </row>
  </sheetData>
  <mergeCells count="10">
    <mergeCell ref="L3:L4"/>
    <mergeCell ref="B3:B4"/>
    <mergeCell ref="M3:O3"/>
    <mergeCell ref="C3:C4"/>
    <mergeCell ref="E3:G3"/>
    <mergeCell ref="D3:D4"/>
    <mergeCell ref="I3:I4"/>
    <mergeCell ref="J3:J4"/>
    <mergeCell ref="K3:K4"/>
    <mergeCell ref="H3:H4"/>
  </mergeCells>
  <printOptions/>
  <pageMargins left="0.7" right="0.7" top="0.75" bottom="0.75" header="0.3" footer="0.3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 topLeftCell="A1">
      <selection activeCell="D5" sqref="D5"/>
    </sheetView>
  </sheetViews>
  <sheetFormatPr defaultColWidth="9.140625" defaultRowHeight="15"/>
  <cols>
    <col min="2" max="2" width="11.421875" style="0" customWidth="1"/>
    <col min="3" max="3" width="12.00390625" style="0" customWidth="1"/>
    <col min="4" max="4" width="75.57421875" style="0" customWidth="1"/>
  </cols>
  <sheetData>
    <row r="2" spans="2:4" ht="15.75">
      <c r="B2" s="15" t="s">
        <v>39</v>
      </c>
      <c r="C2" s="15"/>
      <c r="D2" s="15" t="s">
        <v>40</v>
      </c>
    </row>
    <row r="3" spans="2:4" ht="45">
      <c r="B3" s="110" t="s">
        <v>31</v>
      </c>
      <c r="C3" s="110"/>
      <c r="D3" s="16" t="s">
        <v>45</v>
      </c>
    </row>
    <row r="4" spans="2:4" ht="30">
      <c r="B4" s="110" t="s">
        <v>38</v>
      </c>
      <c r="C4" s="14" t="s">
        <v>27</v>
      </c>
      <c r="D4" s="17" t="s">
        <v>44</v>
      </c>
    </row>
    <row r="5" spans="2:4" ht="30">
      <c r="B5" s="110"/>
      <c r="C5" s="14" t="s">
        <v>28</v>
      </c>
      <c r="D5" s="17" t="s">
        <v>46</v>
      </c>
    </row>
    <row r="6" spans="2:4" ht="30">
      <c r="B6" s="110"/>
      <c r="C6" s="14" t="s">
        <v>29</v>
      </c>
      <c r="D6" s="16" t="s">
        <v>47</v>
      </c>
    </row>
    <row r="7" spans="2:4" ht="30">
      <c r="B7" s="110" t="s">
        <v>55</v>
      </c>
      <c r="C7" s="110"/>
      <c r="D7" s="16" t="s">
        <v>56</v>
      </c>
    </row>
    <row r="8" spans="2:4" ht="30">
      <c r="B8" s="110" t="s">
        <v>32</v>
      </c>
      <c r="C8" s="110"/>
      <c r="D8" s="16" t="s">
        <v>43</v>
      </c>
    </row>
    <row r="9" spans="2:4" ht="15">
      <c r="B9" s="110" t="s">
        <v>34</v>
      </c>
      <c r="C9" s="110"/>
      <c r="D9" s="17"/>
    </row>
    <row r="10" spans="2:4" ht="15">
      <c r="B10" s="110" t="s">
        <v>41</v>
      </c>
      <c r="C10" s="110"/>
      <c r="D10" s="17" t="s">
        <v>48</v>
      </c>
    </row>
    <row r="11" spans="2:4" ht="15">
      <c r="B11" s="110" t="s">
        <v>37</v>
      </c>
      <c r="C11" s="110"/>
      <c r="D11" s="17" t="s">
        <v>49</v>
      </c>
    </row>
    <row r="12" spans="2:4" ht="15">
      <c r="B12" s="110" t="s">
        <v>42</v>
      </c>
      <c r="C12" s="110"/>
      <c r="D12" s="17" t="s">
        <v>50</v>
      </c>
    </row>
  </sheetData>
  <mergeCells count="8">
    <mergeCell ref="B12:C12"/>
    <mergeCell ref="B3:C3"/>
    <mergeCell ref="B8:C8"/>
    <mergeCell ref="B4:B6"/>
    <mergeCell ref="B9:C9"/>
    <mergeCell ref="B10:C10"/>
    <mergeCell ref="B11:C11"/>
    <mergeCell ref="B7:C7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I8" sqref="I7:I8"/>
    </sheetView>
  </sheetViews>
  <sheetFormatPr defaultColWidth="9.140625" defaultRowHeight="15"/>
  <cols>
    <col min="1" max="1" width="30.421875" style="0" customWidth="1"/>
    <col min="2" max="3" width="10.28125" style="0" customWidth="1"/>
  </cols>
  <sheetData>
    <row r="1" spans="1:4" ht="15">
      <c r="A1" s="111" t="s">
        <v>133</v>
      </c>
      <c r="B1" s="111"/>
      <c r="C1" s="111"/>
      <c r="D1" s="111"/>
    </row>
    <row r="2" spans="1:4" s="1" customFormat="1" ht="51.75" customHeight="1">
      <c r="A2" s="31" t="s">
        <v>36</v>
      </c>
      <c r="B2" s="37" t="s">
        <v>60</v>
      </c>
      <c r="C2" s="37" t="s">
        <v>58</v>
      </c>
      <c r="D2" s="38" t="s">
        <v>61</v>
      </c>
    </row>
    <row r="3" spans="1:4" ht="15">
      <c r="A3" s="32" t="s">
        <v>0</v>
      </c>
      <c r="B3" s="24">
        <f>43</f>
        <v>43</v>
      </c>
      <c r="C3" s="24">
        <v>103</v>
      </c>
      <c r="D3" s="39">
        <v>23</v>
      </c>
    </row>
    <row r="4" spans="1:4" ht="15">
      <c r="A4" s="42" t="s">
        <v>62</v>
      </c>
      <c r="B4" s="43">
        <v>16</v>
      </c>
      <c r="C4" s="43">
        <v>16</v>
      </c>
      <c r="D4" s="46" t="s">
        <v>68</v>
      </c>
    </row>
    <row r="5" spans="1:4" ht="15">
      <c r="A5" s="32" t="s">
        <v>6</v>
      </c>
      <c r="B5" s="24">
        <v>26</v>
      </c>
      <c r="C5" s="24">
        <v>26</v>
      </c>
      <c r="D5" s="39"/>
    </row>
    <row r="6" spans="1:4" ht="15">
      <c r="A6" s="32" t="s">
        <v>66</v>
      </c>
      <c r="B6" s="24">
        <v>127</v>
      </c>
      <c r="C6" s="24">
        <v>127</v>
      </c>
      <c r="D6" s="39"/>
    </row>
    <row r="7" spans="1:4" ht="15">
      <c r="A7" s="42" t="s">
        <v>65</v>
      </c>
      <c r="B7" s="43">
        <v>25</v>
      </c>
      <c r="C7" s="43">
        <v>25</v>
      </c>
      <c r="D7" s="39"/>
    </row>
    <row r="8" spans="1:4" ht="15">
      <c r="A8" s="33" t="s">
        <v>22</v>
      </c>
      <c r="B8" s="34">
        <v>15</v>
      </c>
      <c r="C8" s="34">
        <v>15</v>
      </c>
      <c r="D8" s="39"/>
    </row>
    <row r="9" spans="1:4" ht="15">
      <c r="A9" s="33" t="s">
        <v>23</v>
      </c>
      <c r="B9" s="34">
        <v>18</v>
      </c>
      <c r="C9" s="34">
        <v>18</v>
      </c>
      <c r="D9" s="39"/>
    </row>
    <row r="10" spans="1:4" ht="15">
      <c r="A10" s="33" t="s">
        <v>24</v>
      </c>
      <c r="B10" s="34">
        <v>0</v>
      </c>
      <c r="C10" s="34">
        <v>5</v>
      </c>
      <c r="D10" s="39"/>
    </row>
    <row r="11" spans="1:4" ht="15">
      <c r="A11" s="33" t="s">
        <v>25</v>
      </c>
      <c r="B11" s="34">
        <v>0</v>
      </c>
      <c r="C11" s="34">
        <v>15</v>
      </c>
      <c r="D11" s="39"/>
    </row>
    <row r="12" spans="1:4" ht="15">
      <c r="A12" s="32" t="s">
        <v>3</v>
      </c>
      <c r="B12" s="24">
        <v>0</v>
      </c>
      <c r="C12" s="24">
        <v>0</v>
      </c>
      <c r="D12" s="39"/>
    </row>
    <row r="13" spans="1:4" ht="15">
      <c r="A13" s="32" t="s">
        <v>64</v>
      </c>
      <c r="B13" s="24">
        <v>43</v>
      </c>
      <c r="C13" s="24">
        <v>43</v>
      </c>
      <c r="D13" s="39"/>
    </row>
    <row r="14" spans="1:4" ht="15">
      <c r="A14" s="32" t="s">
        <v>5</v>
      </c>
      <c r="B14" s="24">
        <f>57+15</f>
        <v>72</v>
      </c>
      <c r="C14" s="24">
        <v>72</v>
      </c>
      <c r="D14" s="39"/>
    </row>
    <row r="15" spans="1:4" ht="15">
      <c r="A15" s="42" t="s">
        <v>63</v>
      </c>
      <c r="B15" s="43">
        <v>6</v>
      </c>
      <c r="C15" s="43">
        <v>6</v>
      </c>
      <c r="D15" s="39"/>
    </row>
    <row r="16" spans="1:4" ht="15">
      <c r="A16" s="32" t="s">
        <v>59</v>
      </c>
      <c r="B16" s="24">
        <v>17</v>
      </c>
      <c r="C16" s="24">
        <v>17</v>
      </c>
      <c r="D16" s="39"/>
    </row>
    <row r="17" spans="1:4" ht="15">
      <c r="A17" s="32" t="s">
        <v>7</v>
      </c>
      <c r="B17" s="24">
        <v>0</v>
      </c>
      <c r="C17" s="24">
        <v>0</v>
      </c>
      <c r="D17" s="39"/>
    </row>
    <row r="18" spans="1:4" ht="15">
      <c r="A18" s="32" t="s">
        <v>8</v>
      </c>
      <c r="B18" s="24">
        <v>0</v>
      </c>
      <c r="C18" s="24">
        <v>0</v>
      </c>
      <c r="D18" s="39"/>
    </row>
    <row r="19" spans="1:4" ht="15">
      <c r="A19" s="32" t="s">
        <v>57</v>
      </c>
      <c r="B19" s="24">
        <v>0</v>
      </c>
      <c r="C19" s="24">
        <v>0</v>
      </c>
      <c r="D19" s="39"/>
    </row>
    <row r="20" spans="1:4" ht="15">
      <c r="A20" s="35" t="s">
        <v>9</v>
      </c>
      <c r="B20" s="36">
        <v>250</v>
      </c>
      <c r="C20" s="40">
        <v>170</v>
      </c>
      <c r="D20" s="41">
        <v>90</v>
      </c>
    </row>
    <row r="21" spans="1:4" ht="21">
      <c r="A21" s="45" t="s">
        <v>67</v>
      </c>
      <c r="B21" s="44">
        <f>SUM(#REF!)</f>
        <v>658</v>
      </c>
      <c r="C21" s="44">
        <f>SUM(#REF!)</f>
        <v>658</v>
      </c>
      <c r="D21" s="44">
        <f>SUM(#REF!)</f>
        <v>113</v>
      </c>
    </row>
    <row r="23" spans="3:4" ht="40.5" customHeight="1">
      <c r="C23" s="48" t="s">
        <v>70</v>
      </c>
      <c r="D23" s="48" t="s">
        <v>69</v>
      </c>
    </row>
    <row r="24" spans="3:4" ht="15">
      <c r="C24" s="47">
        <f>B21-C21</f>
        <v>0</v>
      </c>
      <c r="D24" s="47">
        <f>B21-D21</f>
        <v>545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workbookViewId="0" topLeftCell="A13">
      <selection activeCell="C37" sqref="C37"/>
    </sheetView>
  </sheetViews>
  <sheetFormatPr defaultColWidth="9.140625" defaultRowHeight="15"/>
  <cols>
    <col min="1" max="1" width="2.57421875" style="0" customWidth="1"/>
    <col min="2" max="2" width="15.8515625" style="0" customWidth="1"/>
    <col min="3" max="3" width="16.57421875" style="0" customWidth="1"/>
    <col min="4" max="4" width="1.421875" style="0" customWidth="1"/>
    <col min="5" max="5" width="16.00390625" style="0" customWidth="1"/>
    <col min="6" max="6" width="16.140625" style="0" customWidth="1"/>
    <col min="7" max="7" width="1.57421875" style="0" customWidth="1"/>
    <col min="8" max="9" width="16.140625" style="0" customWidth="1"/>
    <col min="10" max="10" width="1.421875" style="0" customWidth="1"/>
    <col min="11" max="11" width="11.7109375" style="0" customWidth="1"/>
    <col min="12" max="12" width="15.8515625" style="0" customWidth="1"/>
  </cols>
  <sheetData>
    <row r="1" spans="2:12" ht="15.75" customHeight="1" thickBot="1">
      <c r="B1" s="115" t="s">
        <v>71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2:12" ht="22.5" customHeight="1" thickBot="1">
      <c r="B2" s="116" t="s">
        <v>72</v>
      </c>
      <c r="C2" s="117"/>
      <c r="E2" s="116" t="s">
        <v>73</v>
      </c>
      <c r="F2" s="117"/>
      <c r="G2" s="49"/>
      <c r="H2" s="118" t="s">
        <v>74</v>
      </c>
      <c r="I2" s="119"/>
      <c r="K2" s="118" t="s">
        <v>75</v>
      </c>
      <c r="L2" s="119"/>
    </row>
    <row r="3" spans="2:12" ht="22.5" customHeight="1">
      <c r="B3" s="50" t="s">
        <v>76</v>
      </c>
      <c r="C3" s="51" t="s">
        <v>77</v>
      </c>
      <c r="E3" s="50" t="s">
        <v>76</v>
      </c>
      <c r="F3" s="51" t="s">
        <v>77</v>
      </c>
      <c r="G3" s="52"/>
      <c r="H3" s="50" t="s">
        <v>78</v>
      </c>
      <c r="I3" s="51" t="s">
        <v>77</v>
      </c>
      <c r="K3" s="50" t="s">
        <v>76</v>
      </c>
      <c r="L3" s="51" t="s">
        <v>77</v>
      </c>
    </row>
    <row r="4" spans="2:12" ht="15.75" customHeight="1">
      <c r="B4" s="53">
        <v>17</v>
      </c>
      <c r="C4" s="54" t="s">
        <v>79</v>
      </c>
      <c r="E4" s="53">
        <v>51</v>
      </c>
      <c r="F4" s="54" t="s">
        <v>79</v>
      </c>
      <c r="G4" s="55"/>
      <c r="H4" s="56">
        <v>8</v>
      </c>
      <c r="I4" s="54" t="s">
        <v>79</v>
      </c>
      <c r="K4" s="57">
        <f>B4+E4+H4</f>
        <v>76</v>
      </c>
      <c r="L4" s="54" t="s">
        <v>79</v>
      </c>
    </row>
    <row r="5" spans="2:12" ht="15.75" customHeight="1">
      <c r="B5" s="53">
        <v>11</v>
      </c>
      <c r="C5" s="54" t="s">
        <v>80</v>
      </c>
      <c r="E5" s="53">
        <v>190</v>
      </c>
      <c r="F5" s="54" t="s">
        <v>80</v>
      </c>
      <c r="G5" s="55"/>
      <c r="H5" s="56">
        <v>0</v>
      </c>
      <c r="I5" s="54" t="s">
        <v>80</v>
      </c>
      <c r="K5" s="57">
        <f>B5+E5+H5</f>
        <v>201</v>
      </c>
      <c r="L5" s="54" t="s">
        <v>80</v>
      </c>
    </row>
    <row r="6" spans="2:12" ht="15.75" customHeight="1">
      <c r="B6" s="53">
        <v>4</v>
      </c>
      <c r="C6" s="54" t="s">
        <v>81</v>
      </c>
      <c r="E6" s="53">
        <v>241</v>
      </c>
      <c r="F6" s="54" t="s">
        <v>81</v>
      </c>
      <c r="G6" s="55"/>
      <c r="H6" s="56">
        <v>21</v>
      </c>
      <c r="I6" s="54" t="s">
        <v>81</v>
      </c>
      <c r="K6" s="57">
        <f>B6+E6+H6</f>
        <v>266</v>
      </c>
      <c r="L6" s="54" t="s">
        <v>81</v>
      </c>
    </row>
    <row r="7" spans="2:12" ht="15.75" customHeight="1">
      <c r="B7" s="53">
        <f>97-21</f>
        <v>76</v>
      </c>
      <c r="C7" s="54" t="s">
        <v>82</v>
      </c>
      <c r="E7" s="53">
        <v>43</v>
      </c>
      <c r="F7" s="54" t="s">
        <v>82</v>
      </c>
      <c r="G7" s="55"/>
      <c r="H7" s="56">
        <f>4+21</f>
        <v>25</v>
      </c>
      <c r="I7" s="54" t="s">
        <v>82</v>
      </c>
      <c r="K7" s="57">
        <f aca="true" t="shared" si="0" ref="K7:K18">B7+E7+H7</f>
        <v>144</v>
      </c>
      <c r="L7" s="54" t="s">
        <v>82</v>
      </c>
    </row>
    <row r="8" spans="2:12" ht="15.75" customHeight="1">
      <c r="B8" s="53">
        <v>140</v>
      </c>
      <c r="C8" s="54" t="s">
        <v>5</v>
      </c>
      <c r="E8" s="53">
        <v>23</v>
      </c>
      <c r="F8" s="54" t="s">
        <v>5</v>
      </c>
      <c r="G8" s="55"/>
      <c r="H8" s="56">
        <v>15</v>
      </c>
      <c r="I8" s="54" t="s">
        <v>5</v>
      </c>
      <c r="K8" s="57">
        <f t="shared" si="0"/>
        <v>178</v>
      </c>
      <c r="L8" s="54" t="s">
        <v>5</v>
      </c>
    </row>
    <row r="9" spans="2:12" ht="15.75" customHeight="1">
      <c r="B9" s="53">
        <v>0</v>
      </c>
      <c r="C9" s="54" t="s">
        <v>8</v>
      </c>
      <c r="E9" s="53">
        <v>0</v>
      </c>
      <c r="F9" s="54" t="s">
        <v>8</v>
      </c>
      <c r="G9" s="55"/>
      <c r="H9" s="56">
        <v>0</v>
      </c>
      <c r="I9" s="54" t="s">
        <v>8</v>
      </c>
      <c r="K9" s="57">
        <f t="shared" si="0"/>
        <v>0</v>
      </c>
      <c r="L9" s="54" t="s">
        <v>8</v>
      </c>
    </row>
    <row r="10" spans="2:12" ht="15.75" customHeight="1">
      <c r="B10" s="53">
        <v>1</v>
      </c>
      <c r="C10" s="54" t="s">
        <v>83</v>
      </c>
      <c r="E10" s="53">
        <v>0</v>
      </c>
      <c r="F10" s="54" t="s">
        <v>83</v>
      </c>
      <c r="G10" s="55"/>
      <c r="H10" s="56">
        <v>5</v>
      </c>
      <c r="I10" s="54" t="s">
        <v>83</v>
      </c>
      <c r="K10" s="57">
        <f t="shared" si="0"/>
        <v>6</v>
      </c>
      <c r="L10" s="54" t="s">
        <v>83</v>
      </c>
    </row>
    <row r="11" spans="2:12" ht="15.75" customHeight="1">
      <c r="B11" s="53">
        <v>0</v>
      </c>
      <c r="C11" s="54" t="s">
        <v>7</v>
      </c>
      <c r="E11" s="53">
        <v>2</v>
      </c>
      <c r="F11" s="54" t="s">
        <v>7</v>
      </c>
      <c r="G11" s="55"/>
      <c r="H11" s="56">
        <v>2</v>
      </c>
      <c r="I11" s="54" t="s">
        <v>7</v>
      </c>
      <c r="K11" s="57">
        <f t="shared" si="0"/>
        <v>4</v>
      </c>
      <c r="L11" s="54" t="s">
        <v>7</v>
      </c>
    </row>
    <row r="12" spans="2:12" ht="15.75" customHeight="1">
      <c r="B12" s="53">
        <v>71</v>
      </c>
      <c r="C12" s="54" t="s">
        <v>3</v>
      </c>
      <c r="E12" s="53">
        <v>3</v>
      </c>
      <c r="F12" s="54" t="s">
        <v>3</v>
      </c>
      <c r="G12" s="55"/>
      <c r="H12" s="56">
        <v>9</v>
      </c>
      <c r="I12" s="54" t="s">
        <v>3</v>
      </c>
      <c r="K12" s="57">
        <f t="shared" si="0"/>
        <v>83</v>
      </c>
      <c r="L12" s="54" t="s">
        <v>3</v>
      </c>
    </row>
    <row r="13" spans="2:12" ht="15.75" customHeight="1">
      <c r="B13" s="53">
        <v>0</v>
      </c>
      <c r="C13" s="54" t="s">
        <v>84</v>
      </c>
      <c r="E13" s="53">
        <v>16</v>
      </c>
      <c r="F13" s="54" t="s">
        <v>84</v>
      </c>
      <c r="G13" s="55"/>
      <c r="H13" s="56">
        <v>0</v>
      </c>
      <c r="I13" s="54" t="s">
        <v>84</v>
      </c>
      <c r="K13" s="57">
        <f t="shared" si="0"/>
        <v>16</v>
      </c>
      <c r="L13" s="54" t="s">
        <v>84</v>
      </c>
    </row>
    <row r="14" spans="2:12" ht="15.75" customHeight="1">
      <c r="B14" s="53">
        <f>52-40</f>
        <v>12</v>
      </c>
      <c r="C14" s="54" t="s">
        <v>85</v>
      </c>
      <c r="E14" s="53">
        <v>0</v>
      </c>
      <c r="F14" s="54" t="s">
        <v>85</v>
      </c>
      <c r="G14" s="55"/>
      <c r="H14" s="56">
        <v>44</v>
      </c>
      <c r="I14" s="54" t="s">
        <v>85</v>
      </c>
      <c r="K14" s="57">
        <f t="shared" si="0"/>
        <v>56</v>
      </c>
      <c r="L14" s="54" t="s">
        <v>85</v>
      </c>
    </row>
    <row r="15" spans="2:12" ht="15.75" customHeight="1">
      <c r="B15" s="53">
        <f>120+21+25</f>
        <v>166</v>
      </c>
      <c r="C15" s="54" t="s">
        <v>86</v>
      </c>
      <c r="E15" s="53">
        <v>0</v>
      </c>
      <c r="F15" s="54" t="s">
        <v>87</v>
      </c>
      <c r="G15" s="55"/>
      <c r="H15" s="56">
        <f>13+5+1</f>
        <v>19</v>
      </c>
      <c r="I15" s="54" t="s">
        <v>87</v>
      </c>
      <c r="K15" s="57">
        <f t="shared" si="0"/>
        <v>185</v>
      </c>
      <c r="L15" s="54" t="s">
        <v>87</v>
      </c>
    </row>
    <row r="16" spans="2:12" ht="15.75" customHeight="1">
      <c r="B16" s="53">
        <v>52</v>
      </c>
      <c r="C16" s="54" t="s">
        <v>88</v>
      </c>
      <c r="E16" s="53">
        <v>1</v>
      </c>
      <c r="F16" s="54" t="s">
        <v>88</v>
      </c>
      <c r="G16" s="55"/>
      <c r="H16" s="56">
        <v>3</v>
      </c>
      <c r="I16" s="54" t="s">
        <v>88</v>
      </c>
      <c r="K16" s="57">
        <f t="shared" si="0"/>
        <v>56</v>
      </c>
      <c r="L16" s="54" t="s">
        <v>88</v>
      </c>
    </row>
    <row r="17" spans="2:12" ht="15.75" customHeight="1">
      <c r="B17" s="53">
        <v>4</v>
      </c>
      <c r="C17" s="54" t="s">
        <v>89</v>
      </c>
      <c r="E17" s="53">
        <v>0</v>
      </c>
      <c r="F17" s="54" t="s">
        <v>89</v>
      </c>
      <c r="G17" s="55"/>
      <c r="H17" s="56">
        <v>22</v>
      </c>
      <c r="I17" s="54" t="s">
        <v>89</v>
      </c>
      <c r="K17" s="57">
        <f t="shared" si="0"/>
        <v>26</v>
      </c>
      <c r="L17" s="54" t="s">
        <v>89</v>
      </c>
    </row>
    <row r="18" spans="2:12" ht="15.75" customHeight="1" thickBot="1">
      <c r="B18" s="58">
        <v>4</v>
      </c>
      <c r="C18" s="59" t="s">
        <v>90</v>
      </c>
      <c r="E18" s="58">
        <v>0</v>
      </c>
      <c r="F18" s="59" t="s">
        <v>90</v>
      </c>
      <c r="G18" s="55"/>
      <c r="H18" s="60">
        <f>4+6</f>
        <v>10</v>
      </c>
      <c r="I18" s="59" t="s">
        <v>90</v>
      </c>
      <c r="K18" s="61">
        <f t="shared" si="0"/>
        <v>14</v>
      </c>
      <c r="L18" s="59" t="s">
        <v>90</v>
      </c>
    </row>
    <row r="19" spans="2:12" ht="21.75" customHeight="1" thickBot="1">
      <c r="B19" s="62">
        <f>SUM(B4:B18)</f>
        <v>558</v>
      </c>
      <c r="C19" s="63" t="s">
        <v>91</v>
      </c>
      <c r="E19" s="64">
        <f>SUM(E4:E18)</f>
        <v>570</v>
      </c>
      <c r="F19" s="63" t="s">
        <v>92</v>
      </c>
      <c r="G19" s="65"/>
      <c r="H19" s="66">
        <f>SUM(H4:H18)</f>
        <v>183</v>
      </c>
      <c r="I19" s="63" t="s">
        <v>93</v>
      </c>
      <c r="K19" s="67">
        <f>SUM(K4:K18)</f>
        <v>1311</v>
      </c>
      <c r="L19" s="63" t="s">
        <v>94</v>
      </c>
    </row>
    <row r="20" ht="12" customHeight="1">
      <c r="B20" s="68" t="s">
        <v>95</v>
      </c>
    </row>
    <row r="21" ht="11.25" customHeight="1">
      <c r="B21" s="68" t="s">
        <v>96</v>
      </c>
    </row>
    <row r="22" ht="9.75" customHeight="1" thickBot="1"/>
    <row r="23" spans="2:5" ht="20.25" customHeight="1" thickBot="1">
      <c r="B23" s="112" t="s">
        <v>97</v>
      </c>
      <c r="C23" s="113"/>
      <c r="D23" s="69"/>
      <c r="E23" s="70"/>
    </row>
    <row r="24" spans="2:5" ht="15.75" customHeight="1">
      <c r="B24" s="71" t="s">
        <v>76</v>
      </c>
      <c r="C24" s="51" t="s">
        <v>77</v>
      </c>
      <c r="D24" s="70"/>
      <c r="E24" s="70"/>
    </row>
    <row r="25" spans="2:9" ht="15.75" customHeight="1">
      <c r="B25" s="53">
        <v>48</v>
      </c>
      <c r="C25" s="72" t="s">
        <v>79</v>
      </c>
      <c r="D25" s="70"/>
      <c r="E25" s="70"/>
      <c r="H25" s="114" t="s">
        <v>134</v>
      </c>
      <c r="I25" s="114"/>
    </row>
    <row r="26" spans="2:9" ht="15.75" customHeight="1">
      <c r="B26" s="53">
        <v>42</v>
      </c>
      <c r="C26" s="72" t="s">
        <v>80</v>
      </c>
      <c r="D26" s="70"/>
      <c r="E26" s="70"/>
      <c r="H26" s="114"/>
      <c r="I26" s="114"/>
    </row>
    <row r="27" spans="2:9" ht="15.75" customHeight="1">
      <c r="B27" s="53">
        <v>2</v>
      </c>
      <c r="C27" s="72" t="s">
        <v>81</v>
      </c>
      <c r="D27" s="70"/>
      <c r="E27" s="70"/>
      <c r="H27" s="114"/>
      <c r="I27" s="114"/>
    </row>
    <row r="28" spans="2:9" ht="15.75" customHeight="1">
      <c r="B28" s="53">
        <v>9</v>
      </c>
      <c r="C28" s="72" t="s">
        <v>82</v>
      </c>
      <c r="D28" s="70"/>
      <c r="E28" s="70"/>
      <c r="H28" s="114"/>
      <c r="I28" s="114"/>
    </row>
    <row r="29" spans="2:9" ht="15.75" customHeight="1">
      <c r="B29" s="53">
        <v>12</v>
      </c>
      <c r="C29" s="72" t="s">
        <v>5</v>
      </c>
      <c r="D29" s="70"/>
      <c r="E29" s="70"/>
      <c r="H29" s="114"/>
      <c r="I29" s="114"/>
    </row>
    <row r="30" spans="2:5" ht="15.75" customHeight="1">
      <c r="B30" s="53">
        <v>3</v>
      </c>
      <c r="C30" s="72" t="s">
        <v>8</v>
      </c>
      <c r="D30" s="70"/>
      <c r="E30" s="70"/>
    </row>
    <row r="31" spans="2:5" ht="15.75" customHeight="1">
      <c r="B31" s="53">
        <v>8</v>
      </c>
      <c r="C31" s="72" t="s">
        <v>83</v>
      </c>
      <c r="D31" s="70"/>
      <c r="E31" s="70"/>
    </row>
    <row r="32" spans="2:5" ht="15.75" customHeight="1">
      <c r="B32" s="53">
        <v>3</v>
      </c>
      <c r="C32" s="72" t="s">
        <v>7</v>
      </c>
      <c r="D32" s="70"/>
      <c r="E32" s="70"/>
    </row>
    <row r="33" spans="2:5" ht="15.75" customHeight="1">
      <c r="B33" s="53">
        <v>47</v>
      </c>
      <c r="C33" s="72" t="s">
        <v>3</v>
      </c>
      <c r="D33" s="70"/>
      <c r="E33" s="70"/>
    </row>
    <row r="34" spans="2:5" ht="15.75" customHeight="1">
      <c r="B34" s="53">
        <v>10</v>
      </c>
      <c r="C34" s="72" t="s">
        <v>84</v>
      </c>
      <c r="D34" s="70"/>
      <c r="E34" s="70"/>
    </row>
    <row r="35" spans="2:5" ht="15.75" customHeight="1">
      <c r="B35" s="53">
        <v>110</v>
      </c>
      <c r="C35" s="72" t="s">
        <v>85</v>
      </c>
      <c r="D35" s="70"/>
      <c r="E35" s="70"/>
    </row>
    <row r="36" spans="2:5" ht="15.75" customHeight="1">
      <c r="B36" s="53">
        <v>25</v>
      </c>
      <c r="C36" s="72" t="s">
        <v>86</v>
      </c>
      <c r="D36" s="70"/>
      <c r="E36" s="70"/>
    </row>
    <row r="37" spans="2:5" ht="15.75" customHeight="1">
      <c r="B37" s="53">
        <v>0</v>
      </c>
      <c r="C37" s="72" t="s">
        <v>88</v>
      </c>
      <c r="D37" s="70"/>
      <c r="E37" s="70"/>
    </row>
    <row r="38" spans="2:5" ht="15.75" customHeight="1" thickBot="1">
      <c r="B38" s="53">
        <v>31</v>
      </c>
      <c r="C38" s="72" t="s">
        <v>89</v>
      </c>
      <c r="D38" s="70"/>
      <c r="E38" s="70"/>
    </row>
    <row r="39" spans="2:5" ht="15.75" customHeight="1" thickBot="1">
      <c r="B39" s="53">
        <v>0</v>
      </c>
      <c r="C39" s="73" t="s">
        <v>90</v>
      </c>
      <c r="D39" s="70"/>
      <c r="E39" s="74">
        <f>'[1]box count disposed'!A19+'[1]box count disposed'!A61</f>
        <v>438</v>
      </c>
    </row>
    <row r="40" spans="2:5" ht="58.5" customHeight="1" thickBot="1">
      <c r="B40" s="75">
        <f>SUM(B25:B39)</f>
        <v>350</v>
      </c>
      <c r="C40" s="76" t="s">
        <v>98</v>
      </c>
      <c r="D40" s="77"/>
      <c r="E40" s="78" t="s">
        <v>99</v>
      </c>
    </row>
  </sheetData>
  <mergeCells count="7">
    <mergeCell ref="B23:C23"/>
    <mergeCell ref="H25:I29"/>
    <mergeCell ref="B1:L1"/>
    <mergeCell ref="B2:C2"/>
    <mergeCell ref="E2:F2"/>
    <mergeCell ref="H2:I2"/>
    <mergeCell ref="K2:L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workbookViewId="0" topLeftCell="A43">
      <selection activeCell="D61" sqref="D61"/>
    </sheetView>
  </sheetViews>
  <sheetFormatPr defaultColWidth="9.140625" defaultRowHeight="15"/>
  <cols>
    <col min="1" max="1" width="17.7109375" style="70" customWidth="1"/>
    <col min="2" max="2" width="21.57421875" style="70" customWidth="1"/>
    <col min="3" max="3" width="12.140625" style="70" customWidth="1"/>
    <col min="4" max="4" width="17.8515625" style="70" customWidth="1"/>
    <col min="5" max="5" width="25.140625" style="70" bestFit="1" customWidth="1"/>
    <col min="6" max="8" width="12.140625" style="70" customWidth="1"/>
    <col min="9" max="16384" width="9.140625" style="70" customWidth="1"/>
  </cols>
  <sheetData>
    <row r="1" ht="15">
      <c r="A1" s="79" t="s">
        <v>100</v>
      </c>
    </row>
    <row r="2" spans="1:3" ht="40.5" customHeight="1">
      <c r="A2" s="120" t="s">
        <v>97</v>
      </c>
      <c r="B2" s="121"/>
      <c r="C2" s="69"/>
    </row>
    <row r="3" spans="1:2" ht="15">
      <c r="A3" s="80" t="s">
        <v>76</v>
      </c>
      <c r="B3" s="81" t="s">
        <v>77</v>
      </c>
    </row>
    <row r="4" spans="1:2" ht="15">
      <c r="A4" s="53">
        <f>18+30</f>
        <v>48</v>
      </c>
      <c r="B4" s="72" t="s">
        <v>79</v>
      </c>
    </row>
    <row r="5" spans="1:2" ht="15">
      <c r="A5" s="53">
        <f>30+12</f>
        <v>42</v>
      </c>
      <c r="B5" s="72" t="s">
        <v>80</v>
      </c>
    </row>
    <row r="6" spans="1:2" ht="15">
      <c r="A6" s="53">
        <f>2</f>
        <v>2</v>
      </c>
      <c r="B6" s="72" t="s">
        <v>81</v>
      </c>
    </row>
    <row r="7" spans="1:2" ht="15">
      <c r="A7" s="53">
        <f>1+8</f>
        <v>9</v>
      </c>
      <c r="B7" s="72" t="s">
        <v>82</v>
      </c>
    </row>
    <row r="8" spans="1:2" ht="15">
      <c r="A8" s="53">
        <v>12</v>
      </c>
      <c r="B8" s="72" t="s">
        <v>5</v>
      </c>
    </row>
    <row r="9" spans="1:2" ht="15">
      <c r="A9" s="53">
        <v>3</v>
      </c>
      <c r="B9" s="72" t="s">
        <v>8</v>
      </c>
    </row>
    <row r="10" spans="1:2" ht="15">
      <c r="A10" s="53">
        <f>8</f>
        <v>8</v>
      </c>
      <c r="B10" s="72" t="s">
        <v>83</v>
      </c>
    </row>
    <row r="11" spans="1:2" ht="15">
      <c r="A11" s="53">
        <f>3</f>
        <v>3</v>
      </c>
      <c r="B11" s="72" t="s">
        <v>7</v>
      </c>
    </row>
    <row r="12" spans="1:2" ht="15">
      <c r="A12" s="53">
        <f>6+6+2+33</f>
        <v>47</v>
      </c>
      <c r="B12" s="72" t="s">
        <v>3</v>
      </c>
    </row>
    <row r="13" spans="1:2" ht="15">
      <c r="A13" s="53">
        <f>10</f>
        <v>10</v>
      </c>
      <c r="B13" s="72" t="s">
        <v>84</v>
      </c>
    </row>
    <row r="14" spans="1:2" ht="15">
      <c r="A14" s="53">
        <f>39+34+37</f>
        <v>110</v>
      </c>
      <c r="B14" s="72" t="s">
        <v>85</v>
      </c>
    </row>
    <row r="15" spans="1:2" ht="15">
      <c r="A15" s="53">
        <f>2+2+13+3+5</f>
        <v>25</v>
      </c>
      <c r="B15" s="72" t="s">
        <v>101</v>
      </c>
    </row>
    <row r="16" spans="1:2" ht="15">
      <c r="A16" s="53">
        <v>0</v>
      </c>
      <c r="B16" s="72" t="s">
        <v>88</v>
      </c>
    </row>
    <row r="17" spans="1:2" ht="15.75" thickBot="1">
      <c r="A17" s="53">
        <f>25+6</f>
        <v>31</v>
      </c>
      <c r="B17" s="72" t="s">
        <v>89</v>
      </c>
    </row>
    <row r="18" spans="1:4" ht="15.75" customHeight="1" thickBot="1">
      <c r="A18" s="58">
        <v>0</v>
      </c>
      <c r="B18" s="73" t="s">
        <v>90</v>
      </c>
      <c r="D18" s="82">
        <f>A19+A64</f>
        <v>449</v>
      </c>
    </row>
    <row r="19" spans="1:4" ht="45" customHeight="1" thickBot="1">
      <c r="A19" s="83">
        <f>SUM(A4:A18)</f>
        <v>350</v>
      </c>
      <c r="B19" s="84" t="s">
        <v>102</v>
      </c>
      <c r="C19" s="77"/>
      <c r="D19" s="85" t="s">
        <v>99</v>
      </c>
    </row>
    <row r="21" spans="1:10" s="86" customFormat="1" ht="19.5">
      <c r="A21" s="122" t="s">
        <v>103</v>
      </c>
      <c r="B21" s="122"/>
      <c r="C21" s="122"/>
      <c r="E21" s="123"/>
      <c r="F21" s="123"/>
      <c r="G21" s="123"/>
      <c r="H21" s="123"/>
      <c r="I21" s="87"/>
      <c r="J21" s="87"/>
    </row>
    <row r="22" spans="1:10" s="90" customFormat="1" ht="28.5">
      <c r="A22" s="88" t="s">
        <v>104</v>
      </c>
      <c r="B22" s="89" t="s">
        <v>77</v>
      </c>
      <c r="C22" s="89" t="s">
        <v>105</v>
      </c>
      <c r="E22" s="91"/>
      <c r="F22" s="92"/>
      <c r="G22" s="91"/>
      <c r="H22" s="91"/>
      <c r="I22" s="91"/>
      <c r="J22" s="91"/>
    </row>
    <row r="23" spans="1:10" s="90" customFormat="1" ht="15">
      <c r="A23" s="93">
        <v>30</v>
      </c>
      <c r="B23" s="94" t="s">
        <v>79</v>
      </c>
      <c r="C23" s="95">
        <v>42370</v>
      </c>
      <c r="E23" s="91"/>
      <c r="F23" s="92"/>
      <c r="G23" s="91"/>
      <c r="H23" s="91"/>
      <c r="I23" s="91"/>
      <c r="J23" s="91"/>
    </row>
    <row r="24" spans="1:10" s="90" customFormat="1" ht="15">
      <c r="A24" s="56">
        <v>6</v>
      </c>
      <c r="B24" s="72" t="s">
        <v>106</v>
      </c>
      <c r="C24" s="96">
        <v>42371</v>
      </c>
      <c r="E24" s="91"/>
      <c r="F24" s="92"/>
      <c r="G24" s="91"/>
      <c r="H24" s="91"/>
      <c r="I24" s="91"/>
      <c r="J24" s="91"/>
    </row>
    <row r="25" spans="1:10" s="90" customFormat="1" ht="15">
      <c r="A25" s="56">
        <v>12</v>
      </c>
      <c r="B25" s="72" t="s">
        <v>107</v>
      </c>
      <c r="C25" s="96">
        <v>42376</v>
      </c>
      <c r="E25" s="91"/>
      <c r="F25" s="92"/>
      <c r="G25" s="91"/>
      <c r="H25" s="91"/>
      <c r="I25" s="91"/>
      <c r="J25" s="91"/>
    </row>
    <row r="26" spans="1:10" s="90" customFormat="1" ht="15">
      <c r="A26" s="56">
        <v>1</v>
      </c>
      <c r="B26" s="72" t="s">
        <v>108</v>
      </c>
      <c r="C26" s="96">
        <v>42377</v>
      </c>
      <c r="E26" s="91"/>
      <c r="F26" s="92"/>
      <c r="G26" s="91"/>
      <c r="H26" s="91"/>
      <c r="I26" s="91"/>
      <c r="J26" s="91"/>
    </row>
    <row r="27" spans="1:10" s="90" customFormat="1" ht="15">
      <c r="A27" s="56">
        <v>30</v>
      </c>
      <c r="B27" s="72" t="s">
        <v>109</v>
      </c>
      <c r="C27" s="96">
        <v>42384</v>
      </c>
      <c r="E27" s="91"/>
      <c r="F27" s="92"/>
      <c r="G27" s="91"/>
      <c r="H27" s="91"/>
      <c r="I27" s="91"/>
      <c r="J27" s="91"/>
    </row>
    <row r="28" spans="1:10" s="90" customFormat="1" ht="15">
      <c r="A28" s="56">
        <v>8</v>
      </c>
      <c r="B28" s="72" t="s">
        <v>110</v>
      </c>
      <c r="C28" s="96">
        <v>42401</v>
      </c>
      <c r="E28" s="91"/>
      <c r="F28" s="92"/>
      <c r="G28" s="91"/>
      <c r="H28" s="91"/>
      <c r="I28" s="91"/>
      <c r="J28" s="91"/>
    </row>
    <row r="29" spans="1:10" s="90" customFormat="1" ht="15">
      <c r="A29" s="56">
        <v>10</v>
      </c>
      <c r="B29" s="72" t="s">
        <v>84</v>
      </c>
      <c r="C29" s="96">
        <v>42401</v>
      </c>
      <c r="E29" s="91"/>
      <c r="F29" s="92"/>
      <c r="G29" s="91"/>
      <c r="H29" s="91"/>
      <c r="I29" s="91"/>
      <c r="J29" s="91"/>
    </row>
    <row r="30" spans="1:10" s="90" customFormat="1" ht="15">
      <c r="A30" s="56">
        <v>6</v>
      </c>
      <c r="B30" s="72" t="s">
        <v>106</v>
      </c>
      <c r="C30" s="96">
        <v>42403</v>
      </c>
      <c r="E30" s="91"/>
      <c r="F30" s="92"/>
      <c r="G30" s="91"/>
      <c r="H30" s="91"/>
      <c r="I30" s="91"/>
      <c r="J30" s="91"/>
    </row>
    <row r="31" spans="1:10" s="90" customFormat="1" ht="15">
      <c r="A31" s="56">
        <v>2</v>
      </c>
      <c r="B31" s="72" t="s">
        <v>111</v>
      </c>
      <c r="C31" s="96">
        <v>42423</v>
      </c>
      <c r="E31" s="91"/>
      <c r="F31" s="92"/>
      <c r="G31" s="91"/>
      <c r="H31" s="91"/>
      <c r="I31" s="91"/>
      <c r="J31" s="91"/>
    </row>
    <row r="32" spans="1:10" s="90" customFormat="1" ht="15">
      <c r="A32" s="56">
        <v>8</v>
      </c>
      <c r="B32" s="72" t="s">
        <v>83</v>
      </c>
      <c r="C32" s="96">
        <v>42430</v>
      </c>
      <c r="E32" s="91"/>
      <c r="F32" s="92"/>
      <c r="G32" s="91"/>
      <c r="H32" s="91"/>
      <c r="I32" s="91"/>
      <c r="J32" s="91"/>
    </row>
    <row r="33" spans="1:10" s="90" customFormat="1" ht="15">
      <c r="A33" s="56">
        <v>8</v>
      </c>
      <c r="B33" s="72" t="s">
        <v>112</v>
      </c>
      <c r="C33" s="96">
        <v>42432</v>
      </c>
      <c r="E33" s="91"/>
      <c r="F33" s="92"/>
      <c r="G33" s="91"/>
      <c r="H33" s="91"/>
      <c r="I33" s="91"/>
      <c r="J33" s="91"/>
    </row>
    <row r="34" spans="1:10" s="90" customFormat="1" ht="15">
      <c r="A34" s="56">
        <v>3</v>
      </c>
      <c r="B34" s="72" t="s">
        <v>113</v>
      </c>
      <c r="C34" s="96">
        <v>42432</v>
      </c>
      <c r="E34" s="91"/>
      <c r="F34" s="92"/>
      <c r="G34" s="91"/>
      <c r="H34" s="91"/>
      <c r="I34" s="91"/>
      <c r="J34" s="91"/>
    </row>
    <row r="35" spans="1:10" s="90" customFormat="1" ht="15">
      <c r="A35" s="56">
        <v>6</v>
      </c>
      <c r="B35" s="72" t="s">
        <v>89</v>
      </c>
      <c r="C35" s="96">
        <v>42432</v>
      </c>
      <c r="E35" s="91"/>
      <c r="F35" s="92"/>
      <c r="G35" s="91"/>
      <c r="H35" s="91"/>
      <c r="I35" s="91"/>
      <c r="J35" s="91"/>
    </row>
    <row r="36" spans="1:10" s="90" customFormat="1" ht="15">
      <c r="A36" s="56">
        <v>25</v>
      </c>
      <c r="B36" s="72" t="s">
        <v>89</v>
      </c>
      <c r="C36" s="96">
        <v>42437</v>
      </c>
      <c r="E36" s="91"/>
      <c r="F36" s="92"/>
      <c r="G36" s="91"/>
      <c r="H36" s="91"/>
      <c r="I36" s="91"/>
      <c r="J36" s="91"/>
    </row>
    <row r="37" spans="1:10" s="90" customFormat="1" ht="15">
      <c r="A37" s="56">
        <v>2</v>
      </c>
      <c r="B37" s="72" t="s">
        <v>106</v>
      </c>
      <c r="C37" s="96">
        <v>42461</v>
      </c>
      <c r="E37" s="91"/>
      <c r="F37" s="92"/>
      <c r="G37" s="91"/>
      <c r="H37" s="91"/>
      <c r="I37" s="91"/>
      <c r="J37" s="91"/>
    </row>
    <row r="38" spans="1:10" s="90" customFormat="1" ht="15">
      <c r="A38" s="56">
        <v>2</v>
      </c>
      <c r="B38" s="72" t="s">
        <v>111</v>
      </c>
      <c r="C38" s="96">
        <v>42462</v>
      </c>
      <c r="E38" s="91"/>
      <c r="F38" s="92"/>
      <c r="G38" s="91"/>
      <c r="H38" s="91"/>
      <c r="I38" s="91"/>
      <c r="J38" s="91"/>
    </row>
    <row r="39" spans="1:10" s="90" customFormat="1" ht="15">
      <c r="A39" s="56">
        <v>3</v>
      </c>
      <c r="B39" s="72" t="s">
        <v>111</v>
      </c>
      <c r="C39" s="96">
        <v>42475</v>
      </c>
      <c r="E39" s="91"/>
      <c r="F39" s="92"/>
      <c r="G39" s="91"/>
      <c r="H39" s="91"/>
      <c r="I39" s="91"/>
      <c r="J39" s="91"/>
    </row>
    <row r="40" spans="1:10" s="90" customFormat="1" ht="15">
      <c r="A40" s="56">
        <v>2</v>
      </c>
      <c r="B40" s="72" t="s">
        <v>81</v>
      </c>
      <c r="C40" s="96">
        <v>42487</v>
      </c>
      <c r="E40" s="91"/>
      <c r="F40" s="92"/>
      <c r="G40" s="91"/>
      <c r="H40" s="91"/>
      <c r="I40" s="91"/>
      <c r="J40" s="91"/>
    </row>
    <row r="41" spans="1:10" s="90" customFormat="1" ht="15">
      <c r="A41" s="56">
        <v>3</v>
      </c>
      <c r="B41" s="72" t="s">
        <v>7</v>
      </c>
      <c r="C41" s="96">
        <v>42488</v>
      </c>
      <c r="E41" s="91"/>
      <c r="F41" s="92"/>
      <c r="G41" s="91"/>
      <c r="H41" s="91"/>
      <c r="I41" s="91"/>
      <c r="J41" s="91"/>
    </row>
    <row r="42" spans="1:10" ht="15">
      <c r="A42" s="56">
        <v>12</v>
      </c>
      <c r="B42" s="72" t="s">
        <v>109</v>
      </c>
      <c r="C42" s="96">
        <v>42491</v>
      </c>
      <c r="E42" s="97"/>
      <c r="F42" s="98"/>
      <c r="G42" s="97"/>
      <c r="H42" s="99"/>
      <c r="I42" s="97"/>
      <c r="J42" s="97"/>
    </row>
    <row r="43" spans="1:10" ht="15">
      <c r="A43" s="56">
        <v>10</v>
      </c>
      <c r="B43" s="72" t="s">
        <v>114</v>
      </c>
      <c r="C43" s="96">
        <v>42491</v>
      </c>
      <c r="E43" s="97"/>
      <c r="F43" s="98"/>
      <c r="G43" s="97"/>
      <c r="H43" s="99"/>
      <c r="I43" s="97"/>
      <c r="J43" s="97"/>
    </row>
    <row r="44" spans="1:10" ht="15">
      <c r="A44" s="56">
        <v>35</v>
      </c>
      <c r="B44" s="72" t="s">
        <v>115</v>
      </c>
      <c r="C44" s="96">
        <v>42494</v>
      </c>
      <c r="E44" s="97"/>
      <c r="F44" s="98"/>
      <c r="G44" s="97"/>
      <c r="H44" s="99"/>
      <c r="I44" s="97"/>
      <c r="J44" s="97"/>
    </row>
    <row r="45" spans="1:10" ht="15">
      <c r="A45" s="56">
        <v>34</v>
      </c>
      <c r="B45" s="72" t="s">
        <v>85</v>
      </c>
      <c r="C45" s="96">
        <v>42494</v>
      </c>
      <c r="E45" s="97"/>
      <c r="F45" s="98"/>
      <c r="G45" s="97"/>
      <c r="H45" s="99"/>
      <c r="I45" s="97"/>
      <c r="J45" s="97"/>
    </row>
    <row r="46" spans="1:10" ht="15">
      <c r="A46" s="100">
        <v>37</v>
      </c>
      <c r="B46" s="72" t="s">
        <v>85</v>
      </c>
      <c r="C46" s="96">
        <v>42503</v>
      </c>
      <c r="E46" s="97"/>
      <c r="F46" s="97"/>
      <c r="G46" s="97"/>
      <c r="H46" s="99"/>
      <c r="I46" s="97"/>
      <c r="J46" s="97"/>
    </row>
    <row r="47" spans="1:10" ht="15">
      <c r="A47" s="56">
        <v>2</v>
      </c>
      <c r="B47" s="72" t="s">
        <v>79</v>
      </c>
      <c r="C47" s="96">
        <v>42517</v>
      </c>
      <c r="E47" s="97"/>
      <c r="F47" s="97"/>
      <c r="G47" s="97"/>
      <c r="H47" s="99"/>
      <c r="I47" s="97"/>
      <c r="J47" s="97"/>
    </row>
    <row r="48" spans="1:10" ht="15">
      <c r="A48" s="56">
        <v>1</v>
      </c>
      <c r="B48" s="72" t="s">
        <v>7</v>
      </c>
      <c r="C48" s="96">
        <v>42517</v>
      </c>
      <c r="E48" s="97"/>
      <c r="F48" s="97"/>
      <c r="G48" s="97"/>
      <c r="H48" s="99"/>
      <c r="I48" s="97"/>
      <c r="J48" s="97"/>
    </row>
    <row r="49" spans="1:10" ht="15">
      <c r="A49" s="56">
        <v>1</v>
      </c>
      <c r="B49" s="72" t="s">
        <v>119</v>
      </c>
      <c r="C49" s="96">
        <v>42522</v>
      </c>
      <c r="E49" s="97"/>
      <c r="F49" s="97"/>
      <c r="G49" s="97"/>
      <c r="H49" s="99"/>
      <c r="I49" s="97"/>
      <c r="J49" s="97"/>
    </row>
    <row r="50" spans="1:10" ht="15">
      <c r="A50" s="100">
        <v>13</v>
      </c>
      <c r="B50" s="72" t="s">
        <v>87</v>
      </c>
      <c r="C50" s="96">
        <v>42501</v>
      </c>
      <c r="E50" s="97"/>
      <c r="F50" s="97"/>
      <c r="G50" s="97"/>
      <c r="H50" s="99"/>
      <c r="I50" s="97"/>
      <c r="J50" s="97"/>
    </row>
    <row r="51" spans="1:10" ht="15">
      <c r="A51" s="56">
        <v>5</v>
      </c>
      <c r="B51" s="72" t="s">
        <v>87</v>
      </c>
      <c r="C51" s="96">
        <v>42549</v>
      </c>
      <c r="E51" s="97"/>
      <c r="F51" s="97"/>
      <c r="G51" s="97"/>
      <c r="H51" s="99"/>
      <c r="I51" s="97"/>
      <c r="J51" s="97"/>
    </row>
    <row r="52" spans="1:10" ht="15">
      <c r="A52" s="100">
        <v>33</v>
      </c>
      <c r="B52" s="72" t="s">
        <v>106</v>
      </c>
      <c r="C52" s="96">
        <v>42549</v>
      </c>
      <c r="E52" s="97"/>
      <c r="F52" s="97"/>
      <c r="G52" s="97"/>
      <c r="H52" s="99"/>
      <c r="I52" s="97"/>
      <c r="J52" s="97"/>
    </row>
    <row r="53" spans="1:10" s="90" customFormat="1" ht="28.5">
      <c r="A53" s="101">
        <f>SUM(A23:A52)</f>
        <v>350</v>
      </c>
      <c r="B53" s="102" t="s">
        <v>116</v>
      </c>
      <c r="C53" s="81"/>
      <c r="E53" s="92"/>
      <c r="F53" s="91"/>
      <c r="G53" s="91"/>
      <c r="H53" s="91"/>
      <c r="I53" s="91"/>
      <c r="J53" s="91"/>
    </row>
    <row r="54" spans="1:10" ht="15">
      <c r="A54" s="124" t="s">
        <v>117</v>
      </c>
      <c r="B54" s="124"/>
      <c r="C54" s="124"/>
      <c r="E54" s="97"/>
      <c r="F54" s="97"/>
      <c r="G54" s="97"/>
      <c r="H54" s="97"/>
      <c r="I54" s="97"/>
      <c r="J54" s="97"/>
    </row>
    <row r="55" spans="5:10" ht="15">
      <c r="E55" s="97"/>
      <c r="F55" s="97"/>
      <c r="G55" s="97"/>
      <c r="H55" s="97"/>
      <c r="I55" s="97"/>
      <c r="J55" s="97"/>
    </row>
    <row r="56" spans="1:10" s="86" customFormat="1" ht="19.5">
      <c r="A56" s="122" t="s">
        <v>118</v>
      </c>
      <c r="B56" s="122"/>
      <c r="C56" s="122"/>
      <c r="E56" s="87"/>
      <c r="F56" s="87"/>
      <c r="G56" s="87"/>
      <c r="H56" s="87"/>
      <c r="I56" s="87"/>
      <c r="J56" s="87"/>
    </row>
    <row r="57" spans="1:3" ht="28.5">
      <c r="A57" s="88" t="s">
        <v>104</v>
      </c>
      <c r="B57" s="89" t="s">
        <v>77</v>
      </c>
      <c r="C57" s="89" t="s">
        <v>105</v>
      </c>
    </row>
    <row r="58" spans="1:3" ht="15">
      <c r="A58" s="56">
        <v>1</v>
      </c>
      <c r="B58" s="72" t="s">
        <v>79</v>
      </c>
      <c r="C58" s="96" t="s">
        <v>135</v>
      </c>
    </row>
    <row r="59" spans="1:3" ht="15">
      <c r="A59" s="56">
        <v>1</v>
      </c>
      <c r="B59" s="72" t="s">
        <v>136</v>
      </c>
      <c r="C59" s="96" t="s">
        <v>135</v>
      </c>
    </row>
    <row r="60" spans="1:3" ht="15">
      <c r="A60" s="56">
        <v>7</v>
      </c>
      <c r="B60" s="72" t="s">
        <v>111</v>
      </c>
      <c r="C60" s="103" t="s">
        <v>120</v>
      </c>
    </row>
    <row r="61" spans="1:3" ht="15">
      <c r="A61" s="56">
        <v>35</v>
      </c>
      <c r="B61" s="72" t="s">
        <v>82</v>
      </c>
      <c r="C61" s="103" t="s">
        <v>120</v>
      </c>
    </row>
    <row r="62" spans="1:3" ht="15">
      <c r="A62" s="56">
        <v>35</v>
      </c>
      <c r="B62" s="72" t="s">
        <v>107</v>
      </c>
      <c r="C62" s="103" t="s">
        <v>120</v>
      </c>
    </row>
    <row r="63" spans="1:3" ht="15">
      <c r="A63" s="56">
        <v>20</v>
      </c>
      <c r="B63" s="72" t="s">
        <v>106</v>
      </c>
      <c r="C63" s="103" t="s">
        <v>120</v>
      </c>
    </row>
    <row r="64" spans="1:3" ht="28.5">
      <c r="A64" s="104">
        <f>SUM(A58:A63)</f>
        <v>99</v>
      </c>
      <c r="B64" s="102" t="s">
        <v>121</v>
      </c>
      <c r="C64" s="81"/>
    </row>
    <row r="66" spans="1:2" ht="25.5">
      <c r="A66" s="77"/>
      <c r="B66" s="105"/>
    </row>
  </sheetData>
  <mergeCells count="5">
    <mergeCell ref="A2:B2"/>
    <mergeCell ref="A21:C21"/>
    <mergeCell ref="E21:H21"/>
    <mergeCell ref="A54:C54"/>
    <mergeCell ref="A56:C5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 topLeftCell="A1">
      <selection activeCell="A2" sqref="A2"/>
    </sheetView>
  </sheetViews>
  <sheetFormatPr defaultColWidth="9.140625" defaultRowHeight="15"/>
  <cols>
    <col min="1" max="1" width="18.421875" style="0" customWidth="1"/>
    <col min="4" max="4" width="20.00390625" style="0" customWidth="1"/>
  </cols>
  <sheetData>
    <row r="1" ht="15">
      <c r="A1" t="s">
        <v>132</v>
      </c>
    </row>
    <row r="2" spans="2:7" s="106" customFormat="1" ht="45">
      <c r="B2" s="106" t="s">
        <v>122</v>
      </c>
      <c r="C2" s="106" t="s">
        <v>123</v>
      </c>
      <c r="D2" s="106" t="s">
        <v>124</v>
      </c>
      <c r="F2" s="107" t="s">
        <v>125</v>
      </c>
      <c r="G2" s="107" t="s">
        <v>126</v>
      </c>
    </row>
    <row r="4" spans="1:2" ht="15">
      <c r="A4" t="s">
        <v>127</v>
      </c>
      <c r="B4">
        <v>0.26</v>
      </c>
    </row>
    <row r="5" spans="1:2" ht="15">
      <c r="A5" t="s">
        <v>128</v>
      </c>
      <c r="B5">
        <v>0.3</v>
      </c>
    </row>
    <row r="6" spans="1:7" ht="15">
      <c r="A6" t="s">
        <v>129</v>
      </c>
      <c r="B6">
        <v>0.46</v>
      </c>
      <c r="C6">
        <v>4</v>
      </c>
      <c r="D6">
        <f>B6*C6</f>
        <v>1.84</v>
      </c>
      <c r="F6">
        <v>18</v>
      </c>
      <c r="G6">
        <f>F6*D6</f>
        <v>33.120000000000005</v>
      </c>
    </row>
    <row r="7" spans="1:2" ht="15">
      <c r="A7" t="s">
        <v>130</v>
      </c>
      <c r="B7">
        <v>0.6</v>
      </c>
    </row>
    <row r="8" spans="1:2" ht="15">
      <c r="A8" t="s">
        <v>131</v>
      </c>
      <c r="B8">
        <v>0.81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Teal</dc:creator>
  <cp:keywords/>
  <dc:description/>
  <cp:lastModifiedBy>Kayla Holbrook</cp:lastModifiedBy>
  <cp:lastPrinted>2016-05-11T18:36:36Z</cp:lastPrinted>
  <dcterms:created xsi:type="dcterms:W3CDTF">2016-05-10T19:23:35Z</dcterms:created>
  <dcterms:modified xsi:type="dcterms:W3CDTF">2016-06-17T12:42:29Z</dcterms:modified>
  <cp:category/>
  <cp:version/>
  <cp:contentType/>
  <cp:contentStatus/>
</cp:coreProperties>
</file>