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72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<sst xmlns="http://schemas.openxmlformats.org/spreadsheetml/2006/main" count="78" uniqueCount="54">
  <si>
    <t>Name: Grote</t>
  </si>
  <si>
    <t>Jobs</t>
  </si>
  <si>
    <t>Payroll</t>
  </si>
  <si>
    <t>Issue 12 1% Tax</t>
  </si>
  <si>
    <t>1.5% tax on payroll</t>
  </si>
  <si>
    <t>Total Income Tax</t>
  </si>
  <si>
    <t>Assessed Value</t>
  </si>
  <si>
    <t>Millage Rate</t>
  </si>
  <si>
    <t>Current Land Appraised</t>
  </si>
  <si>
    <t>Tax Value</t>
  </si>
  <si>
    <t xml:space="preserve">GJPS portion </t>
  </si>
  <si>
    <t>City portion</t>
  </si>
  <si>
    <t>Building Appraised</t>
  </si>
  <si>
    <t>GJPS portion</t>
  </si>
  <si>
    <t>Total GJPS</t>
  </si>
  <si>
    <t>Current Land Appraised - unabated</t>
  </si>
  <si>
    <t>Current Building values - unabated</t>
  </si>
  <si>
    <t>City</t>
  </si>
  <si>
    <t>Millage rate</t>
  </si>
  <si>
    <t>Total City</t>
  </si>
  <si>
    <t>Improvements</t>
  </si>
  <si>
    <t>Assessed value</t>
  </si>
  <si>
    <t>Annual Tax Value</t>
  </si>
  <si>
    <t>Annual Taxes</t>
  </si>
  <si>
    <t>Incentive Values - annual</t>
  </si>
  <si>
    <t>50% incentive</t>
  </si>
  <si>
    <t>Incentive  Values - 15 years</t>
  </si>
  <si>
    <t>Revenue Values - 15 years</t>
  </si>
  <si>
    <t>GJPS</t>
  </si>
  <si>
    <t>Existing Bldg. taxes</t>
  </si>
  <si>
    <t>Existing Land Taxes</t>
  </si>
  <si>
    <t>Total</t>
  </si>
  <si>
    <t>50% 15-year incentive</t>
  </si>
  <si>
    <t>Exsting bldg. taxes</t>
  </si>
  <si>
    <t>Existing land taxes</t>
  </si>
  <si>
    <t>Abatement</t>
  </si>
  <si>
    <t>Income taxes</t>
  </si>
  <si>
    <t>Existing bldg. taxes</t>
  </si>
  <si>
    <t>Retained income taxes</t>
  </si>
  <si>
    <t>100% of existing Income Taxes</t>
  </si>
  <si>
    <t>50% of GJPS abated</t>
  </si>
  <si>
    <t>Current - unabated land &amp; bldg.</t>
  </si>
  <si>
    <t>*</t>
  </si>
  <si>
    <t>Net New Income Tax</t>
  </si>
  <si>
    <t>Retained</t>
  </si>
  <si>
    <t>New</t>
  </si>
  <si>
    <t>100% -15 years</t>
  </si>
  <si>
    <t>Existing 2024 Values</t>
  </si>
  <si>
    <t>*3% annual payroll increase years 6-15</t>
  </si>
  <si>
    <t>73.29% of income tax increase</t>
  </si>
  <si>
    <t>26.71% of new income tax</t>
  </si>
  <si>
    <t>new taxes</t>
  </si>
  <si>
    <t>GJPS abated</t>
  </si>
  <si>
    <t>Income tax shared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</si>
</sst>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0" fillId="0" borderId="3" xfId="0" applyBorder="1"/>
    <xf numFmtId="0" fontId="2" fillId="0" borderId="0" xfId="0" applyFont="1"/>
    <xf numFmtId="0" fontId="0" fillId="0" borderId="4" xfId="0" applyBorder="1"/>
    <xf numFmtId="3" fontId="0" fillId="0" borderId="0" xfId="16" applyNumberFormat="1" applyFont="1"/>
    <xf numFmtId="3" fontId="0" fillId="0" borderId="0" xfId="0" applyNumberFormat="1"/>
    <xf numFmtId="3" fontId="0" fillId="0" borderId="4" xfId="0" applyNumberFormat="1" applyBorder="1"/>
    <xf numFmtId="3" fontId="0" fillId="0" borderId="0" xfId="16" applyNumberFormat="1" applyFont="1" applyBorder="1"/>
    <xf numFmtId="3" fontId="0" fillId="0" borderId="0" xfId="18" applyNumberFormat="1" applyFont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3" fontId="0" fillId="0" borderId="4" xfId="16" applyNumberFormat="1" applyFont="1" applyBorder="1"/>
    <xf numFmtId="3" fontId="0" fillId="0" borderId="0" xfId="0" applyNumberFormat="1" applyBorder="1"/>
    <xf numFmtId="3" fontId="0" fillId="0" borderId="7" xfId="16" applyNumberFormat="1" applyFont="1" applyBorder="1"/>
    <xf numFmtId="3" fontId="0" fillId="0" borderId="8" xfId="0" applyNumberFormat="1" applyBorder="1"/>
    <xf numFmtId="0" fontId="0" fillId="0" borderId="1" xfId="0" applyFill="1" applyBorder="1"/>
    <xf numFmtId="0" fontId="0" fillId="0" borderId="3" xfId="0" applyFill="1" applyBorder="1"/>
    <xf numFmtId="164" fontId="0" fillId="0" borderId="4" xfId="16" applyNumberFormat="1" applyFont="1" applyBorder="1"/>
    <xf numFmtId="3" fontId="3" fillId="0" borderId="0" xfId="16" applyNumberFormat="1" applyFont="1" applyFill="1" applyBorder="1"/>
    <xf numFmtId="0" fontId="0" fillId="0" borderId="5" xfId="0" applyFill="1" applyBorder="1"/>
    <xf numFmtId="0" fontId="0" fillId="0" borderId="9" xfId="0" applyBorder="1"/>
    <xf numFmtId="3" fontId="0" fillId="0" borderId="10" xfId="16" applyNumberFormat="1" applyFont="1" applyBorder="1"/>
    <xf numFmtId="0" fontId="0" fillId="0" borderId="9" xfId="0" applyFill="1" applyBorder="1"/>
    <xf numFmtId="3" fontId="0" fillId="0" borderId="10" xfId="0" applyNumberFormat="1" applyBorder="1"/>
    <xf numFmtId="0" fontId="0" fillId="0" borderId="7" xfId="0" applyBorder="1"/>
    <xf numFmtId="3" fontId="0" fillId="0" borderId="11" xfId="16" applyNumberFormat="1" applyFont="1" applyBorder="1"/>
    <xf numFmtId="0" fontId="0" fillId="0" borderId="0" xfId="0" applyAlignment="1">
      <alignment horizontal="right" wrapText="1"/>
    </xf>
    <xf numFmtId="0" fontId="2" fillId="0" borderId="12" xfId="0" applyFont="1" applyFill="1" applyBorder="1"/>
    <xf numFmtId="3" fontId="2" fillId="0" borderId="6" xfId="16" applyNumberFormat="1" applyFont="1" applyBorder="1" applyAlignment="1">
      <alignment horizontal="right"/>
    </xf>
    <xf numFmtId="0" fontId="2" fillId="0" borderId="12" xfId="0" applyFont="1" applyBorder="1"/>
    <xf numFmtId="0" fontId="2" fillId="0" borderId="6" xfId="0" applyFont="1" applyBorder="1"/>
    <xf numFmtId="0" fontId="2" fillId="0" borderId="3" xfId="0" applyFont="1" applyBorder="1"/>
    <xf numFmtId="0" fontId="0" fillId="0" borderId="3" xfId="0" applyBorder="1" applyAlignment="1">
      <alignment wrapText="1"/>
    </xf>
    <xf numFmtId="3" fontId="0" fillId="0" borderId="10" xfId="0" applyNumberFormat="1" applyFont="1" applyBorder="1"/>
    <xf numFmtId="0" fontId="0" fillId="0" borderId="5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10" xfId="0" applyBorder="1"/>
    <xf numFmtId="0" fontId="2" fillId="0" borderId="1" xfId="0" applyFont="1" applyBorder="1"/>
    <xf numFmtId="0" fontId="2" fillId="0" borderId="0" xfId="0" applyFont="1" applyBorder="1"/>
    <xf numFmtId="0" fontId="5" fillId="0" borderId="0" xfId="0" applyFont="1"/>
    <xf numFmtId="0" fontId="0" fillId="0" borderId="5" xfId="0" applyBorder="1" applyAlignment="1">
      <alignment horizontal="center"/>
    </xf>
    <xf numFmtId="17" fontId="0" fillId="0" borderId="0" xfId="0" applyNumberFormat="1"/>
    <xf numFmtId="0" fontId="4" fillId="0" borderId="0" xfId="0" applyFont="1" applyBorder="1"/>
    <xf numFmtId="0" fontId="2" fillId="0" borderId="0" xfId="0" applyFont="1" applyFill="1" applyBorder="1"/>
    <xf numFmtId="0" fontId="2" fillId="0" borderId="13" xfId="0" applyFont="1" applyBorder="1"/>
    <xf numFmtId="0" fontId="2" fillId="0" borderId="2" xfId="0" applyFont="1" applyFill="1" applyBorder="1"/>
    <xf numFmtId="3" fontId="0" fillId="0" borderId="14" xfId="16" applyNumberFormat="1" applyFont="1" applyBorder="1"/>
    <xf numFmtId="3" fontId="0" fillId="0" borderId="15" xfId="16" applyNumberFormat="1" applyFont="1" applyBorder="1"/>
    <xf numFmtId="3" fontId="2" fillId="0" borderId="0" xfId="0" applyNumberFormat="1" applyFont="1" applyBorder="1"/>
    <xf numFmtId="3" fontId="2" fillId="0" borderId="14" xfId="0" applyNumberFormat="1" applyFont="1" applyBorder="1"/>
    <xf numFmtId="3" fontId="2" fillId="0" borderId="0" xfId="0" applyNumberFormat="1" applyFont="1"/>
    <xf numFmtId="0" fontId="2" fillId="0" borderId="0" xfId="0" applyFont="1" applyAlignment="1">
      <alignment horizontal="right"/>
    </xf>
    <xf numFmtId="9" fontId="2" fillId="0" borderId="3" xfId="0" applyNumberFormat="1" applyFont="1" applyBorder="1"/>
    <xf numFmtId="3" fontId="2" fillId="0" borderId="4" xfId="0" applyNumberFormat="1" applyFont="1" applyBorder="1"/>
    <xf numFmtId="37" fontId="2" fillId="0" borderId="0" xfId="16" applyNumberFormat="1" applyFont="1"/>
    <xf numFmtId="0" fontId="2" fillId="0" borderId="0" xfId="0" applyFont="1" applyAlignment="1">
      <alignment horizontal="center"/>
    </xf>
    <xf numFmtId="37" fontId="2" fillId="0" borderId="15" xfId="16" applyNumberFormat="1" applyFont="1" applyBorder="1"/>
    <xf numFmtId="3" fontId="2" fillId="0" borderId="0" xfId="0" applyNumberFormat="1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26FC6-8956-4286-B6EF-A5DD59569A84}">
  <dimension ref="A1:T37"/>
  <sheetViews>
    <sheetView tabSelected="1" workbookViewId="0" topLeftCell="A2">
      <selection activeCell="P34" sqref="P34"/>
    </sheetView>
  </sheetViews>
  <sheetFormatPr defaultColWidth="9.140625" defaultRowHeight="15"/>
  <cols>
    <col min="1" max="1" width="19.57421875" style="0" customWidth="1"/>
    <col min="2" max="2" width="12.140625" style="0" customWidth="1"/>
    <col min="3" max="3" width="10.28125" style="0" customWidth="1"/>
    <col min="4" max="4" width="17.421875" style="0" customWidth="1"/>
    <col min="5" max="5" width="10.140625" style="0" customWidth="1"/>
    <col min="6" max="6" width="10.421875" style="0" customWidth="1"/>
    <col min="7" max="7" width="20.57421875" style="0" customWidth="1"/>
    <col min="8" max="8" width="10.57421875" style="0" customWidth="1"/>
    <col min="9" max="9" width="11.28125" style="0" customWidth="1"/>
    <col min="10" max="10" width="12.421875" style="0" customWidth="1"/>
    <col min="11" max="11" width="11.57421875" style="0" customWidth="1"/>
    <col min="12" max="12" width="10.140625" style="0" customWidth="1"/>
    <col min="13" max="13" width="10.421875" style="0" customWidth="1"/>
    <col min="14" max="14" width="10.00390625" style="0" customWidth="1"/>
    <col min="15" max="15" width="10.140625" style="0" customWidth="1"/>
    <col min="16" max="16" width="9.8515625" style="0" customWidth="1"/>
    <col min="17" max="17" width="8.8515625" style="0" customWidth="1"/>
    <col min="18" max="18" width="8.421875" style="0" customWidth="1"/>
    <col min="19" max="19" width="11.140625" style="0" bestFit="1" customWidth="1"/>
  </cols>
  <sheetData>
    <row r="1" spans="1:2" ht="15">
      <c r="A1" t="s">
        <v>0</v>
      </c>
      <c r="B1" s="1"/>
    </row>
    <row r="2" ht="15.75" thickBot="1"/>
    <row r="3" spans="1:17" ht="15">
      <c r="A3" s="2"/>
      <c r="B3" s="3">
        <v>2024</v>
      </c>
      <c r="C3" s="3">
        <v>2025</v>
      </c>
      <c r="D3" s="3">
        <v>2026</v>
      </c>
      <c r="E3" s="3">
        <v>2027</v>
      </c>
      <c r="F3" s="3">
        <v>2028</v>
      </c>
      <c r="G3" s="3">
        <v>2029</v>
      </c>
      <c r="H3" s="4">
        <v>2030</v>
      </c>
      <c r="I3" s="3">
        <v>2031</v>
      </c>
      <c r="J3" s="50">
        <v>2032</v>
      </c>
      <c r="K3" s="50">
        <v>2033</v>
      </c>
      <c r="L3" s="50">
        <v>2034</v>
      </c>
      <c r="M3" s="50">
        <v>2035</v>
      </c>
      <c r="N3" s="50">
        <v>2036</v>
      </c>
      <c r="O3" s="50">
        <v>2037</v>
      </c>
      <c r="P3" s="50">
        <v>2038</v>
      </c>
      <c r="Q3" s="48"/>
    </row>
    <row r="4" spans="1:20" ht="15">
      <c r="A4" s="5"/>
      <c r="B4" s="6"/>
      <c r="C4" s="6"/>
      <c r="D4" s="6"/>
      <c r="E4" s="6"/>
      <c r="F4" s="6"/>
      <c r="G4" s="56" t="s">
        <v>42</v>
      </c>
      <c r="H4" s="6"/>
      <c r="I4" s="47"/>
      <c r="T4" s="9"/>
    </row>
    <row r="5" spans="1:16" ht="15">
      <c r="A5" s="5" t="s">
        <v>1</v>
      </c>
      <c r="B5">
        <v>107</v>
      </c>
      <c r="C5">
        <v>119</v>
      </c>
      <c r="D5">
        <v>120</v>
      </c>
      <c r="E5">
        <v>120</v>
      </c>
      <c r="F5">
        <v>120</v>
      </c>
      <c r="G5">
        <v>120</v>
      </c>
      <c r="H5">
        <v>120</v>
      </c>
      <c r="I5">
        <v>120</v>
      </c>
      <c r="J5">
        <v>120</v>
      </c>
      <c r="K5">
        <v>120</v>
      </c>
      <c r="L5">
        <v>120</v>
      </c>
      <c r="M5">
        <v>120</v>
      </c>
      <c r="N5">
        <v>120</v>
      </c>
      <c r="O5">
        <v>120</v>
      </c>
      <c r="P5">
        <v>120</v>
      </c>
    </row>
    <row r="6" spans="1:17" ht="15">
      <c r="A6" s="5" t="s">
        <v>2</v>
      </c>
      <c r="B6" s="8">
        <v>10249059</v>
      </c>
      <c r="C6" s="8">
        <v>11221939</v>
      </c>
      <c r="D6" s="8">
        <v>11726926</v>
      </c>
      <c r="E6" s="8">
        <v>12078734</v>
      </c>
      <c r="F6" s="8">
        <v>12441096</v>
      </c>
      <c r="G6" s="8">
        <f>F6*0.03+F6</f>
        <v>12814328.88</v>
      </c>
      <c r="H6" s="9">
        <f>G6*0.03+G6</f>
        <v>13198758.7464</v>
      </c>
      <c r="I6" s="8">
        <f>H6*0.03+H6</f>
        <v>13594721.508792</v>
      </c>
      <c r="J6" s="8">
        <f aca="true" t="shared" si="0" ref="J6:P6">I6*0.03+I6</f>
        <v>14002563.15405576</v>
      </c>
      <c r="K6" s="9">
        <f t="shared" si="0"/>
        <v>14422640.048677431</v>
      </c>
      <c r="L6" s="8">
        <f t="shared" si="0"/>
        <v>14855319.250137754</v>
      </c>
      <c r="M6" s="8">
        <f t="shared" si="0"/>
        <v>15300978.827641886</v>
      </c>
      <c r="N6" s="9">
        <f t="shared" si="0"/>
        <v>15760008.192471143</v>
      </c>
      <c r="O6" s="8">
        <f t="shared" si="0"/>
        <v>16232808.438245278</v>
      </c>
      <c r="P6" s="8">
        <f t="shared" si="0"/>
        <v>16719792.691392636</v>
      </c>
      <c r="Q6" s="9"/>
    </row>
    <row r="7" spans="1:16" ht="15">
      <c r="A7" s="5" t="s">
        <v>4</v>
      </c>
      <c r="B7" s="11">
        <f>B6*1.5%</f>
        <v>153735.88499999998</v>
      </c>
      <c r="C7" s="11">
        <f aca="true" t="shared" si="1" ref="C7:P7">C6*1.5%</f>
        <v>168329.085</v>
      </c>
      <c r="D7" s="11">
        <f t="shared" si="1"/>
        <v>175903.88999999998</v>
      </c>
      <c r="E7" s="11">
        <f t="shared" si="1"/>
        <v>181181.00999999998</v>
      </c>
      <c r="F7" s="11">
        <f t="shared" si="1"/>
        <v>186616.44</v>
      </c>
      <c r="G7" s="11">
        <f t="shared" si="1"/>
        <v>192214.9332</v>
      </c>
      <c r="H7" s="11">
        <f t="shared" si="1"/>
        <v>197981.381196</v>
      </c>
      <c r="I7" s="11">
        <f t="shared" si="1"/>
        <v>203920.82263188</v>
      </c>
      <c r="J7" s="11">
        <f t="shared" si="1"/>
        <v>210038.44731083637</v>
      </c>
      <c r="K7" s="11">
        <f t="shared" si="1"/>
        <v>216339.60073016147</v>
      </c>
      <c r="L7" s="11">
        <f t="shared" si="1"/>
        <v>222829.7887520663</v>
      </c>
      <c r="M7" s="11">
        <f t="shared" si="1"/>
        <v>229514.68241462827</v>
      </c>
      <c r="N7" s="11">
        <f t="shared" si="1"/>
        <v>236400.12288706715</v>
      </c>
      <c r="O7" s="11">
        <f t="shared" si="1"/>
        <v>243492.12657367915</v>
      </c>
      <c r="P7" s="11">
        <f t="shared" si="1"/>
        <v>250796.89037088954</v>
      </c>
    </row>
    <row r="8" spans="1:16" ht="15">
      <c r="A8" s="5" t="s">
        <v>3</v>
      </c>
      <c r="B8" s="11">
        <f>B6*1%</f>
        <v>102490.59</v>
      </c>
      <c r="C8" s="11">
        <f>C6*1%</f>
        <v>112219.39</v>
      </c>
      <c r="D8" s="11">
        <f>D6*1%</f>
        <v>117269.26000000001</v>
      </c>
      <c r="E8" s="11">
        <f aca="true" t="shared" si="2" ref="E8:P8">E6*1%</f>
        <v>120787.34</v>
      </c>
      <c r="F8" s="11">
        <f t="shared" si="2"/>
        <v>124410.96</v>
      </c>
      <c r="G8" s="11">
        <f t="shared" si="2"/>
        <v>128143.28880000001</v>
      </c>
      <c r="H8" s="11">
        <f t="shared" si="2"/>
        <v>131987.587464</v>
      </c>
      <c r="I8" s="11">
        <f t="shared" si="2"/>
        <v>135947.21508792</v>
      </c>
      <c r="J8" s="11">
        <f t="shared" si="2"/>
        <v>140025.6315405576</v>
      </c>
      <c r="K8" s="11">
        <f t="shared" si="2"/>
        <v>144226.4004867743</v>
      </c>
      <c r="L8" s="11">
        <f t="shared" si="2"/>
        <v>148553.19250137755</v>
      </c>
      <c r="M8" s="11">
        <f t="shared" si="2"/>
        <v>153009.78827641887</v>
      </c>
      <c r="N8" s="11">
        <f t="shared" si="2"/>
        <v>157600.08192471144</v>
      </c>
      <c r="O8" s="11">
        <f t="shared" si="2"/>
        <v>162328.08438245277</v>
      </c>
      <c r="P8" s="11">
        <f t="shared" si="2"/>
        <v>167197.92691392635</v>
      </c>
    </row>
    <row r="9" spans="1:18" ht="15">
      <c r="A9" s="5" t="s">
        <v>5</v>
      </c>
      <c r="B9" s="11">
        <f>SUM(B7:B8)</f>
        <v>256226.47499999998</v>
      </c>
      <c r="C9" s="11">
        <f>SUM(C7:C8)</f>
        <v>280548.475</v>
      </c>
      <c r="D9" s="11">
        <f aca="true" t="shared" si="3" ref="D9:P9">SUM(D7:D8)</f>
        <v>293173.15</v>
      </c>
      <c r="E9" s="11">
        <f t="shared" si="3"/>
        <v>301968.35</v>
      </c>
      <c r="F9" s="11">
        <f t="shared" si="3"/>
        <v>311027.4</v>
      </c>
      <c r="G9" s="11">
        <f t="shared" si="3"/>
        <v>320358.222</v>
      </c>
      <c r="H9" s="11">
        <f t="shared" si="3"/>
        <v>329968.96866</v>
      </c>
      <c r="I9" s="11">
        <f t="shared" si="3"/>
        <v>339868.0377198</v>
      </c>
      <c r="J9" s="11">
        <f t="shared" si="3"/>
        <v>350064.078851394</v>
      </c>
      <c r="K9" s="11">
        <f t="shared" si="3"/>
        <v>360566.0012169358</v>
      </c>
      <c r="L9" s="11">
        <f t="shared" si="3"/>
        <v>371382.98125344387</v>
      </c>
      <c r="M9" s="11">
        <f t="shared" si="3"/>
        <v>382524.47069104714</v>
      </c>
      <c r="N9" s="11">
        <f t="shared" si="3"/>
        <v>394000.2048117786</v>
      </c>
      <c r="O9" s="11">
        <f t="shared" si="3"/>
        <v>405820.2109561319</v>
      </c>
      <c r="P9" s="52">
        <f t="shared" si="3"/>
        <v>417994.8172848159</v>
      </c>
      <c r="Q9" s="53">
        <f>SUM(B9:P9)</f>
        <v>5115491.843445348</v>
      </c>
      <c r="R9" s="43" t="s">
        <v>31</v>
      </c>
    </row>
    <row r="10" spans="1:18" ht="15.75" thickBot="1">
      <c r="A10" s="49" t="s">
        <v>43</v>
      </c>
      <c r="B10" s="30"/>
      <c r="C10" s="30">
        <f>C9-B9</f>
        <v>24322</v>
      </c>
      <c r="D10" s="30">
        <f>D9-B9</f>
        <v>36946.67500000005</v>
      </c>
      <c r="E10" s="30">
        <f>E9-B9</f>
        <v>45741.875</v>
      </c>
      <c r="F10" s="30">
        <f>F9-B9</f>
        <v>54800.92500000005</v>
      </c>
      <c r="G10" s="30">
        <f>G9-B9</f>
        <v>64131.74700000003</v>
      </c>
      <c r="H10" s="30">
        <f>H9-B9</f>
        <v>73742.49366000004</v>
      </c>
      <c r="I10" s="30">
        <f>I9-B9</f>
        <v>83641.56271980004</v>
      </c>
      <c r="J10" s="30">
        <f>J9-B9</f>
        <v>93837.60385139403</v>
      </c>
      <c r="K10" s="30">
        <f>K9-B9</f>
        <v>104339.52621693583</v>
      </c>
      <c r="L10" s="30">
        <f>L9-B9</f>
        <v>115156.50625344389</v>
      </c>
      <c r="M10" s="30">
        <f>M9-B9</f>
        <v>126297.99569104717</v>
      </c>
      <c r="N10" s="30">
        <f>N9-B9</f>
        <v>137773.72981177864</v>
      </c>
      <c r="O10" s="30">
        <f>O9-B9</f>
        <v>149593.73595613195</v>
      </c>
      <c r="P10" s="51">
        <f>P9-B9</f>
        <v>161768.3422848159</v>
      </c>
      <c r="Q10" s="54">
        <f>SUM(C10:P10)</f>
        <v>1272094.7184453476</v>
      </c>
      <c r="R10" s="43" t="s">
        <v>45</v>
      </c>
    </row>
    <row r="11" spans="1:18" ht="15.75" thickBot="1">
      <c r="A11" s="14"/>
      <c r="B11" s="11"/>
      <c r="C11" s="11"/>
      <c r="D11" s="11"/>
      <c r="E11" s="11"/>
      <c r="F11" s="11"/>
      <c r="G11" s="12"/>
      <c r="H11" s="12"/>
      <c r="Q11" s="55">
        <f>Q9-Q10</f>
        <v>3843397.125</v>
      </c>
      <c r="R11" s="6" t="s">
        <v>44</v>
      </c>
    </row>
    <row r="12" spans="1:8" ht="15.75" thickBot="1">
      <c r="A12" s="32" t="s">
        <v>16</v>
      </c>
      <c r="B12" s="33"/>
      <c r="D12" s="32" t="s">
        <v>24</v>
      </c>
      <c r="E12" s="33"/>
      <c r="G12" s="34" t="s">
        <v>26</v>
      </c>
      <c r="H12" s="35"/>
    </row>
    <row r="13" spans="1:8" ht="15">
      <c r="A13" s="20" t="s">
        <v>12</v>
      </c>
      <c r="B13" s="16">
        <v>2808100</v>
      </c>
      <c r="D13" s="20" t="s">
        <v>20</v>
      </c>
      <c r="E13" s="16">
        <v>4500000</v>
      </c>
      <c r="G13" s="20" t="s">
        <v>20</v>
      </c>
      <c r="H13" s="18">
        <v>4500000</v>
      </c>
    </row>
    <row r="14" spans="1:8" ht="15">
      <c r="A14" s="21" t="s">
        <v>6</v>
      </c>
      <c r="B14" s="16">
        <v>982835</v>
      </c>
      <c r="D14" s="21" t="s">
        <v>21</v>
      </c>
      <c r="E14" s="16">
        <f>E13*0.35</f>
        <v>1575000</v>
      </c>
      <c r="G14" s="21" t="s">
        <v>21</v>
      </c>
      <c r="H14" s="16">
        <f>H13*0.35</f>
        <v>1575000</v>
      </c>
    </row>
    <row r="15" spans="1:8" ht="15">
      <c r="A15" s="5" t="s">
        <v>7</v>
      </c>
      <c r="B15" s="22">
        <v>96.634066</v>
      </c>
      <c r="D15" s="5" t="s">
        <v>7</v>
      </c>
      <c r="E15" s="22">
        <v>96.634066</v>
      </c>
      <c r="G15" s="5" t="s">
        <v>7</v>
      </c>
      <c r="H15" s="22">
        <v>96.634066</v>
      </c>
    </row>
    <row r="16" spans="1:8" ht="15">
      <c r="A16" s="27" t="s">
        <v>22</v>
      </c>
      <c r="B16" s="28">
        <f>B14*B15/1000</f>
        <v>94975.34225711</v>
      </c>
      <c r="D16" s="27" t="s">
        <v>22</v>
      </c>
      <c r="E16" s="28">
        <f>E14*E15/1000</f>
        <v>152198.65395</v>
      </c>
      <c r="F16" s="17"/>
      <c r="G16" s="27" t="s">
        <v>22</v>
      </c>
      <c r="H16" s="28">
        <f>H14*H15/1000</f>
        <v>152198.65395</v>
      </c>
    </row>
    <row r="17" spans="1:11" ht="15">
      <c r="A17" s="21"/>
      <c r="B17" s="10"/>
      <c r="D17" s="21"/>
      <c r="E17" s="10"/>
      <c r="F17" s="17"/>
      <c r="G17" s="21" t="s">
        <v>46</v>
      </c>
      <c r="H17" s="10">
        <f>H16*15</f>
        <v>2282979.80925</v>
      </c>
      <c r="K17" s="9"/>
    </row>
    <row r="18" spans="1:11" ht="15">
      <c r="A18" s="5" t="s">
        <v>23</v>
      </c>
      <c r="B18" s="7"/>
      <c r="D18" s="57" t="s">
        <v>25</v>
      </c>
      <c r="E18" s="58">
        <f>E16*0.5</f>
        <v>76099.326975</v>
      </c>
      <c r="G18" s="36" t="s">
        <v>32</v>
      </c>
      <c r="H18" s="10">
        <f>H17*0.5</f>
        <v>1141489.904625</v>
      </c>
      <c r="K18" s="9"/>
    </row>
    <row r="19" spans="1:11" ht="15">
      <c r="A19" s="5" t="s">
        <v>13</v>
      </c>
      <c r="B19" s="10">
        <f>B16*0.5955</f>
        <v>56557.816314109004</v>
      </c>
      <c r="D19" s="5" t="s">
        <v>13</v>
      </c>
      <c r="E19" s="10">
        <f>E18*0.5955</f>
        <v>45317.1492136125</v>
      </c>
      <c r="G19" s="5" t="s">
        <v>13</v>
      </c>
      <c r="H19" s="10">
        <f>H18*0.5955</f>
        <v>679757.2382041875</v>
      </c>
      <c r="K19" s="9"/>
    </row>
    <row r="20" spans="1:11" ht="15.75" thickBot="1">
      <c r="A20" s="13" t="s">
        <v>11</v>
      </c>
      <c r="B20" s="19">
        <f>B16*0.0248</f>
        <v>2355.3884879763277</v>
      </c>
      <c r="D20" s="13" t="s">
        <v>11</v>
      </c>
      <c r="E20" s="19">
        <f>E16*0.0248</f>
        <v>3774.52661796</v>
      </c>
      <c r="G20" s="13" t="s">
        <v>11</v>
      </c>
      <c r="H20" s="19">
        <f>H18*0.0248</f>
        <v>28308.9496347</v>
      </c>
      <c r="J20" s="9"/>
      <c r="K20" s="9"/>
    </row>
    <row r="21" spans="5:11" ht="15.75" thickBot="1">
      <c r="E21" s="23"/>
      <c r="K21" s="9"/>
    </row>
    <row r="22" spans="1:11" ht="15.75" thickBot="1">
      <c r="A22" s="32" t="s">
        <v>15</v>
      </c>
      <c r="B22" s="35"/>
      <c r="D22" s="34" t="s">
        <v>47</v>
      </c>
      <c r="E22" s="35"/>
      <c r="G22" s="42" t="s">
        <v>27</v>
      </c>
      <c r="H22" s="29"/>
      <c r="J22" s="9"/>
      <c r="K22" s="9"/>
    </row>
    <row r="23" spans="1:11" ht="15">
      <c r="A23" s="2" t="s">
        <v>8</v>
      </c>
      <c r="B23" s="18">
        <v>299800</v>
      </c>
      <c r="D23" s="36" t="s">
        <v>28</v>
      </c>
      <c r="E23" s="7"/>
      <c r="G23" s="36" t="s">
        <v>28</v>
      </c>
      <c r="H23" s="7"/>
      <c r="K23" s="9"/>
    </row>
    <row r="24" spans="1:8" ht="15">
      <c r="A24" s="5" t="s">
        <v>6</v>
      </c>
      <c r="B24" s="16">
        <f>B23*0.35</f>
        <v>104930</v>
      </c>
      <c r="D24" s="5" t="s">
        <v>33</v>
      </c>
      <c r="E24" s="10">
        <v>56558</v>
      </c>
      <c r="G24" s="5" t="s">
        <v>29</v>
      </c>
      <c r="H24" s="10">
        <f>B19*15</f>
        <v>848367.244711635</v>
      </c>
    </row>
    <row r="25" spans="1:11" ht="15">
      <c r="A25" s="5" t="s">
        <v>18</v>
      </c>
      <c r="B25" s="22">
        <v>96.634066</v>
      </c>
      <c r="D25" s="5" t="s">
        <v>34</v>
      </c>
      <c r="E25" s="10">
        <v>6074</v>
      </c>
      <c r="G25" s="5" t="s">
        <v>30</v>
      </c>
      <c r="H25" s="10">
        <f>B28*15</f>
        <v>91106.2157202393</v>
      </c>
      <c r="J25" s="55">
        <v>1272095</v>
      </c>
      <c r="K25" s="6" t="s">
        <v>51</v>
      </c>
    </row>
    <row r="26" spans="1:13" ht="15">
      <c r="A26" s="25" t="s">
        <v>9</v>
      </c>
      <c r="B26" s="26">
        <f>B24*B25/1000</f>
        <v>10139.81254538</v>
      </c>
      <c r="D26" s="5" t="s">
        <v>35</v>
      </c>
      <c r="E26" s="7">
        <v>0</v>
      </c>
      <c r="G26" s="5" t="s">
        <v>40</v>
      </c>
      <c r="H26" s="10">
        <f>H19*0.5</f>
        <v>339878.61910209374</v>
      </c>
      <c r="J26" s="59">
        <v>-339879</v>
      </c>
      <c r="K26" s="60" t="s">
        <v>52</v>
      </c>
      <c r="L26" s="1"/>
      <c r="M26" s="1"/>
    </row>
    <row r="27" spans="1:15" ht="30.75" customHeight="1">
      <c r="A27" s="5" t="s">
        <v>23</v>
      </c>
      <c r="B27" s="10"/>
      <c r="D27" s="5" t="s">
        <v>36</v>
      </c>
      <c r="E27" s="41">
        <v>0</v>
      </c>
      <c r="G27" s="37" t="s">
        <v>50</v>
      </c>
      <c r="H27" s="38">
        <f>H19-H26</f>
        <v>339878.61910209374</v>
      </c>
      <c r="J27" s="61">
        <v>-339879</v>
      </c>
      <c r="K27" s="62" t="s">
        <v>53</v>
      </c>
      <c r="L27" s="9"/>
      <c r="M27" s="9"/>
      <c r="O27" s="6"/>
    </row>
    <row r="28" spans="1:13" ht="15.75" thickBot="1">
      <c r="A28" s="5" t="s">
        <v>10</v>
      </c>
      <c r="B28" s="10">
        <f>B26*0.599</f>
        <v>6073.7477146826195</v>
      </c>
      <c r="D28" s="45" t="s">
        <v>31</v>
      </c>
      <c r="E28" s="19">
        <f>SUM(E24:E27)</f>
        <v>62632</v>
      </c>
      <c r="G28" s="39" t="s">
        <v>31</v>
      </c>
      <c r="H28" s="19">
        <f>SUM(H24:H27)</f>
        <v>1619230.698636062</v>
      </c>
      <c r="J28" s="55">
        <f>J25+J26+J27</f>
        <v>592337</v>
      </c>
      <c r="K28" s="6"/>
      <c r="L28" s="9"/>
      <c r="M28" s="9"/>
    </row>
    <row r="29" spans="1:13" ht="15.75" thickBot="1">
      <c r="A29" s="24" t="s">
        <v>11</v>
      </c>
      <c r="B29" s="19">
        <f>B26*0.0248</f>
        <v>251.467351125424</v>
      </c>
      <c r="G29" s="31"/>
      <c r="H29" s="9"/>
      <c r="J29" s="46"/>
      <c r="K29" s="9"/>
      <c r="L29" s="9"/>
      <c r="M29" s="9"/>
    </row>
    <row r="30" spans="4:13" ht="15.75" thickBot="1">
      <c r="D30" s="34" t="s">
        <v>47</v>
      </c>
      <c r="E30" s="15"/>
      <c r="G30" s="34" t="s">
        <v>27</v>
      </c>
      <c r="H30" s="35"/>
      <c r="K30" s="9"/>
      <c r="L30" s="9"/>
      <c r="M30" s="9"/>
    </row>
    <row r="31" spans="1:13" ht="15.75" thickBot="1">
      <c r="A31" s="34" t="s">
        <v>41</v>
      </c>
      <c r="B31" s="35"/>
      <c r="D31" s="36" t="s">
        <v>17</v>
      </c>
      <c r="E31" s="10"/>
      <c r="G31" s="36" t="s">
        <v>17</v>
      </c>
      <c r="H31" s="10"/>
      <c r="J31" s="46"/>
      <c r="K31" s="9"/>
      <c r="L31" s="9"/>
      <c r="M31" s="9"/>
    </row>
    <row r="32" spans="1:13" ht="15">
      <c r="A32" s="5" t="s">
        <v>14</v>
      </c>
      <c r="B32" s="10">
        <f>B28+B19</f>
        <v>62631.564028791625</v>
      </c>
      <c r="D32" s="5" t="s">
        <v>37</v>
      </c>
      <c r="E32" s="10">
        <f>B20</f>
        <v>2355.3884879763277</v>
      </c>
      <c r="G32" s="5" t="s">
        <v>29</v>
      </c>
      <c r="H32" s="10">
        <f>B20*15</f>
        <v>35330.827319644915</v>
      </c>
      <c r="K32" s="9"/>
      <c r="L32" s="9"/>
      <c r="M32" s="9"/>
    </row>
    <row r="33" spans="1:13" ht="15.75" thickBot="1">
      <c r="A33" s="13" t="s">
        <v>19</v>
      </c>
      <c r="B33" s="19">
        <f>B20+B29</f>
        <v>2606.855839101752</v>
      </c>
      <c r="D33" s="5" t="s">
        <v>30</v>
      </c>
      <c r="E33" s="10">
        <f>B29</f>
        <v>251.467351125424</v>
      </c>
      <c r="G33" s="5" t="s">
        <v>30</v>
      </c>
      <c r="H33" s="10">
        <f>B29*15</f>
        <v>3772.0102668813597</v>
      </c>
      <c r="J33" s="46"/>
      <c r="K33" s="9"/>
      <c r="L33" s="9"/>
      <c r="M33" s="9"/>
    </row>
    <row r="34" spans="4:13" ht="30">
      <c r="D34" s="37" t="s">
        <v>39</v>
      </c>
      <c r="E34" s="10">
        <v>256226</v>
      </c>
      <c r="G34" s="37" t="s">
        <v>49</v>
      </c>
      <c r="H34" s="10">
        <f>Q10*0.7329</f>
        <v>932318.2191485952</v>
      </c>
      <c r="K34" s="9"/>
      <c r="L34" s="9"/>
      <c r="M34" s="9"/>
    </row>
    <row r="35" spans="4:13" ht="15">
      <c r="D35" s="5"/>
      <c r="E35" s="28"/>
      <c r="G35" s="5" t="s">
        <v>38</v>
      </c>
      <c r="H35" s="28">
        <v>3843397</v>
      </c>
      <c r="J35" s="46"/>
      <c r="K35" s="9"/>
      <c r="L35" s="9"/>
      <c r="M35" s="9"/>
    </row>
    <row r="36" spans="1:13" ht="15.75" thickBot="1">
      <c r="A36" s="44" t="s">
        <v>48</v>
      </c>
      <c r="B36" s="44"/>
      <c r="C36" s="44"/>
      <c r="D36" s="40" t="s">
        <v>31</v>
      </c>
      <c r="E36" s="19">
        <f>SUM(E32:E35)</f>
        <v>258832.85583910174</v>
      </c>
      <c r="G36" s="40" t="s">
        <v>31</v>
      </c>
      <c r="H36" s="19">
        <f>SUM(H32:H35)</f>
        <v>4814818.056735122</v>
      </c>
      <c r="K36" s="9"/>
      <c r="L36" s="9"/>
      <c r="M36" s="9"/>
    </row>
    <row r="37" spans="8:13" ht="15">
      <c r="H37" s="9"/>
      <c r="K37" s="9"/>
      <c r="L37" s="9"/>
      <c r="M37" s="9"/>
    </row>
  </sheetData>
  <printOptions/>
  <pageMargins left="0.2" right="0.2" top="0.25" bottom="0.25" header="0.3" footer="0.3"/>
  <pageSetup horizontalDpi="600" verticalDpi="600" orientation="landscape" paperSiz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Gahanna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Shannon Hamons</dc:creator>
  <cp:keywords/>
  <dc:description/>
  <cp:lastModifiedBy>Shannon Hamons</cp:lastModifiedBy>
  <cp:lastPrinted>2024-02-20T20:39:16Z</cp:lastPrinted>
  <dcterms:created xsi:type="dcterms:W3CDTF">2024-02-19T18:54:26Z</dcterms:created>
  <dcterms:modified xsi:type="dcterms:W3CDTF">2024-02-20T21:01:52Z</dcterms:modified>
  <cp:category/>
  <cp:version/>
  <cp:contentType/>
  <cp:contentStatus/>
</cp:coreProperties>
</file>