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72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<sst xmlns="http://schemas.openxmlformats.org/spreadsheetml/2006/main" count="92" uniqueCount="61">
  <si>
    <t>Jobs</t>
  </si>
  <si>
    <t>Payroll</t>
  </si>
  <si>
    <t>Issue 12 1% Tax</t>
  </si>
  <si>
    <t>1.5% tax on payroll</t>
  </si>
  <si>
    <t>Assessed Value</t>
  </si>
  <si>
    <t>Millage Rate</t>
  </si>
  <si>
    <t>Current Land Appraised</t>
  </si>
  <si>
    <t>Tax Value</t>
  </si>
  <si>
    <t xml:space="preserve">GJPS portion </t>
  </si>
  <si>
    <t>City portion</t>
  </si>
  <si>
    <t>Building Appraised</t>
  </si>
  <si>
    <t>GJPS portion</t>
  </si>
  <si>
    <t>Current Land Appraised - unabated</t>
  </si>
  <si>
    <t>City</t>
  </si>
  <si>
    <t>Millage rate</t>
  </si>
  <si>
    <t>Improvements</t>
  </si>
  <si>
    <t>Assessed value</t>
  </si>
  <si>
    <t>Annual Tax Value</t>
  </si>
  <si>
    <t>Annual Taxes</t>
  </si>
  <si>
    <t>Incentive Values - annual</t>
  </si>
  <si>
    <t>GJPS</t>
  </si>
  <si>
    <t>Existing Land Taxes</t>
  </si>
  <si>
    <t>Total</t>
  </si>
  <si>
    <t>Exsting bldg. taxes</t>
  </si>
  <si>
    <t>Existing land taxes</t>
  </si>
  <si>
    <t>Abatement</t>
  </si>
  <si>
    <t>Income taxes</t>
  </si>
  <si>
    <t>Existing bldg. taxes</t>
  </si>
  <si>
    <t>*</t>
  </si>
  <si>
    <t>Existing 2024 Values</t>
  </si>
  <si>
    <t>new taxes</t>
  </si>
  <si>
    <t>Name: Burns &amp; Scalo</t>
  </si>
  <si>
    <t>Year</t>
  </si>
  <si>
    <t>80% incentive for 12 years</t>
  </si>
  <si>
    <t>*3% annual payroll increase years 8-12</t>
  </si>
  <si>
    <t>Total New Income Tax</t>
  </si>
  <si>
    <t>incom tax</t>
  </si>
  <si>
    <t>Total new</t>
  </si>
  <si>
    <t>80% incentive</t>
  </si>
  <si>
    <t>Incentive  Values - 12 years</t>
  </si>
  <si>
    <t>100% -12 years</t>
  </si>
  <si>
    <t>New Land Appraisal - unabated</t>
  </si>
  <si>
    <t>Current Building values</t>
  </si>
  <si>
    <t>Increase in land taxes</t>
  </si>
  <si>
    <t>Purchase Price</t>
  </si>
  <si>
    <t>50% of new income tax</t>
  </si>
  <si>
    <t>New building taxes</t>
  </si>
  <si>
    <t>50% Income tax shared</t>
  </si>
  <si>
    <t>50% retained inc. tax</t>
  </si>
  <si>
    <t>20% new building taxes paid for 12 years</t>
  </si>
  <si>
    <t>20% new GJPS bldg. taxes received for 12 years</t>
  </si>
  <si>
    <t>20% new City bldg. taxes received for 12 years</t>
  </si>
  <si>
    <t>City retained</t>
  </si>
  <si>
    <t>Income Taxes</t>
  </si>
  <si>
    <t>New Building Taxes</t>
  </si>
  <si>
    <t>New Land Taxes</t>
  </si>
  <si>
    <t>(59.55 mils)</t>
  </si>
  <si>
    <t>(2.48 mils)</t>
  </si>
  <si>
    <t>per yr.</t>
  </si>
  <si>
    <t>80% 12-year incentive</t>
  </si>
  <si>
    <t>Revenue Values - 12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</si>
</sst>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0" fontId="2" fillId="0" borderId="0" xfId="0" applyFont="1"/>
    <xf numFmtId="0" fontId="0" fillId="0" borderId="4" xfId="0" applyBorder="1"/>
    <xf numFmtId="3" fontId="0" fillId="0" borderId="0" xfId="16" applyNumberFormat="1" applyFont="1"/>
    <xf numFmtId="3" fontId="0" fillId="0" borderId="0" xfId="0" applyNumberFormat="1"/>
    <xf numFmtId="3" fontId="0" fillId="0" borderId="4" xfId="0" applyNumberFormat="1" applyBorder="1"/>
    <xf numFmtId="3" fontId="0" fillId="0" borderId="0" xfId="16" applyNumberFormat="1" applyFont="1" applyBorder="1"/>
    <xf numFmtId="3" fontId="0" fillId="0" borderId="0" xfId="18" applyNumberFormat="1" applyFon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3" fontId="0" fillId="0" borderId="4" xfId="16" applyNumberFormat="1" applyFont="1" applyBorder="1"/>
    <xf numFmtId="3" fontId="0" fillId="0" borderId="0" xfId="0" applyNumberFormat="1" applyBorder="1"/>
    <xf numFmtId="3" fontId="0" fillId="0" borderId="7" xfId="16" applyNumberFormat="1" applyFont="1" applyBorder="1"/>
    <xf numFmtId="3" fontId="0" fillId="0" borderId="8" xfId="0" applyNumberFormat="1" applyBorder="1"/>
    <xf numFmtId="0" fontId="0" fillId="0" borderId="1" xfId="0" applyFill="1" applyBorder="1"/>
    <xf numFmtId="0" fontId="0" fillId="0" borderId="3" xfId="0" applyFill="1" applyBorder="1"/>
    <xf numFmtId="164" fontId="0" fillId="0" borderId="4" xfId="16" applyNumberFormat="1" applyFont="1" applyBorder="1"/>
    <xf numFmtId="3" fontId="3" fillId="0" borderId="0" xfId="16" applyNumberFormat="1" applyFont="1" applyFill="1" applyBorder="1"/>
    <xf numFmtId="0" fontId="0" fillId="0" borderId="5" xfId="0" applyFill="1" applyBorder="1"/>
    <xf numFmtId="0" fontId="0" fillId="0" borderId="9" xfId="0" applyBorder="1"/>
    <xf numFmtId="3" fontId="0" fillId="0" borderId="10" xfId="16" applyNumberFormat="1" applyFont="1" applyBorder="1"/>
    <xf numFmtId="0" fontId="0" fillId="0" borderId="9" xfId="0" applyFill="1" applyBorder="1"/>
    <xf numFmtId="3" fontId="0" fillId="0" borderId="10" xfId="0" applyNumberFormat="1" applyBorder="1"/>
    <xf numFmtId="0" fontId="0" fillId="0" borderId="7" xfId="0" applyBorder="1"/>
    <xf numFmtId="0" fontId="0" fillId="0" borderId="0" xfId="0" applyAlignment="1">
      <alignment horizontal="right" wrapText="1"/>
    </xf>
    <xf numFmtId="0" fontId="2" fillId="0" borderId="11" xfId="0" applyFont="1" applyFill="1" applyBorder="1"/>
    <xf numFmtId="3" fontId="2" fillId="0" borderId="6" xfId="16" applyNumberFormat="1" applyFont="1" applyBorder="1" applyAlignment="1">
      <alignment horizontal="right"/>
    </xf>
    <xf numFmtId="0" fontId="2" fillId="0" borderId="11" xfId="0" applyFont="1" applyBorder="1"/>
    <xf numFmtId="0" fontId="2" fillId="0" borderId="6" xfId="0" applyFont="1" applyBorder="1"/>
    <xf numFmtId="0" fontId="2" fillId="0" borderId="3" xfId="0" applyFont="1" applyBorder="1"/>
    <xf numFmtId="0" fontId="0" fillId="0" borderId="3" xfId="0" applyBorder="1" applyAlignment="1">
      <alignment wrapText="1"/>
    </xf>
    <xf numFmtId="3" fontId="0" fillId="0" borderId="10" xfId="0" applyNumberFormat="1" applyFont="1" applyBorder="1"/>
    <xf numFmtId="0" fontId="0" fillId="0" borderId="5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10" xfId="0" applyBorder="1"/>
    <xf numFmtId="0" fontId="2" fillId="0" borderId="1" xfId="0" applyFont="1" applyBorder="1"/>
    <xf numFmtId="0" fontId="2" fillId="0" borderId="0" xfId="0" applyFont="1" applyBorder="1"/>
    <xf numFmtId="0" fontId="5" fillId="0" borderId="0" xfId="0" applyFont="1"/>
    <xf numFmtId="0" fontId="0" fillId="0" borderId="5" xfId="0" applyBorder="1" applyAlignment="1">
      <alignment horizontal="center"/>
    </xf>
    <xf numFmtId="17" fontId="0" fillId="0" borderId="0" xfId="0" applyNumberFormat="1"/>
    <xf numFmtId="0" fontId="2" fillId="0" borderId="0" xfId="0" applyFont="1" applyFill="1" applyBorder="1"/>
    <xf numFmtId="0" fontId="2" fillId="0" borderId="2" xfId="0" applyFont="1" applyFill="1" applyBorder="1"/>
    <xf numFmtId="3" fontId="0" fillId="0" borderId="12" xfId="16" applyNumberFormat="1" applyFont="1" applyBorder="1"/>
    <xf numFmtId="3" fontId="2" fillId="0" borderId="0" xfId="0" applyNumberFormat="1" applyFont="1" applyBorder="1"/>
    <xf numFmtId="3" fontId="2" fillId="0" borderId="0" xfId="0" applyNumberFormat="1" applyFont="1"/>
    <xf numFmtId="0" fontId="2" fillId="0" borderId="0" xfId="0" applyFont="1" applyAlignment="1">
      <alignment horizontal="right"/>
    </xf>
    <xf numFmtId="9" fontId="2" fillId="0" borderId="3" xfId="0" applyNumberFormat="1" applyFont="1" applyBorder="1"/>
    <xf numFmtId="3" fontId="2" fillId="0" borderId="4" xfId="0" applyNumberFormat="1" applyFont="1" applyBorder="1"/>
    <xf numFmtId="37" fontId="2" fillId="0" borderId="0" xfId="16" applyNumberFormat="1" applyFont="1"/>
    <xf numFmtId="0" fontId="2" fillId="0" borderId="0" xfId="0" applyFont="1" applyAlignment="1">
      <alignment horizontal="center"/>
    </xf>
    <xf numFmtId="37" fontId="2" fillId="0" borderId="13" xfId="16" applyNumberFormat="1" applyFont="1" applyBorder="1"/>
    <xf numFmtId="3" fontId="2" fillId="0" borderId="0" xfId="0" applyNumberFormat="1" applyFont="1" applyAlignment="1">
      <alignment wrapText="1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26FC6-8956-4286-B6EF-A5DD59569A84}">
  <dimension ref="A1:Q36"/>
  <sheetViews>
    <sheetView tabSelected="1" workbookViewId="0" topLeftCell="A1">
      <selection activeCell="L33" sqref="L33"/>
    </sheetView>
  </sheetViews>
  <sheetFormatPr defaultColWidth="9.140625" defaultRowHeight="15"/>
  <cols>
    <col min="1" max="1" width="21.140625" style="0" customWidth="1"/>
    <col min="2" max="2" width="12.140625" style="0" customWidth="1"/>
    <col min="3" max="3" width="10.28125" style="0" customWidth="1"/>
    <col min="4" max="4" width="17.421875" style="0" customWidth="1"/>
    <col min="5" max="5" width="10.140625" style="0" customWidth="1"/>
    <col min="6" max="6" width="10.421875" style="0" customWidth="1"/>
    <col min="7" max="7" width="20.57421875" style="0" customWidth="1"/>
    <col min="8" max="8" width="10.57421875" style="0" customWidth="1"/>
    <col min="9" max="9" width="11.28125" style="0" customWidth="1"/>
    <col min="10" max="10" width="12.421875" style="0" customWidth="1"/>
    <col min="11" max="11" width="11.57421875" style="0" customWidth="1"/>
    <col min="12" max="12" width="10.140625" style="0" customWidth="1"/>
    <col min="13" max="13" width="10.421875" style="0" customWidth="1"/>
    <col min="14" max="14" width="9.7109375" style="0" customWidth="1"/>
    <col min="15" max="15" width="8.421875" style="0" customWidth="1"/>
    <col min="16" max="16" width="11.140625" style="0" bestFit="1" customWidth="1"/>
  </cols>
  <sheetData>
    <row r="1" spans="1:4" ht="15">
      <c r="A1" s="5" t="s">
        <v>31</v>
      </c>
      <c r="B1" s="58" t="s">
        <v>33</v>
      </c>
      <c r="C1" s="59"/>
      <c r="D1" s="59"/>
    </row>
    <row r="2" spans="1:13" ht="15.75" thickBot="1">
      <c r="A2" t="s">
        <v>32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</row>
    <row r="3" spans="1:14" ht="15">
      <c r="A3" s="1"/>
      <c r="B3" s="2">
        <v>2025</v>
      </c>
      <c r="C3" s="2">
        <v>2026</v>
      </c>
      <c r="D3" s="2">
        <v>2027</v>
      </c>
      <c r="E3" s="2">
        <v>2028</v>
      </c>
      <c r="F3" s="2">
        <v>2029</v>
      </c>
      <c r="G3" s="2">
        <v>2030</v>
      </c>
      <c r="H3" s="3">
        <v>2031</v>
      </c>
      <c r="I3" s="2">
        <v>2032</v>
      </c>
      <c r="J3" s="46">
        <v>2033</v>
      </c>
      <c r="K3" s="46">
        <v>2034</v>
      </c>
      <c r="L3" s="46">
        <v>2035</v>
      </c>
      <c r="M3" s="46">
        <v>2036</v>
      </c>
      <c r="N3" s="45"/>
    </row>
    <row r="4" spans="1:17" ht="15">
      <c r="A4" s="4"/>
      <c r="B4" s="5"/>
      <c r="C4" s="5"/>
      <c r="D4" s="5"/>
      <c r="E4" s="5"/>
      <c r="F4" s="5"/>
      <c r="G4" s="50"/>
      <c r="H4" s="5"/>
      <c r="I4" s="57" t="s">
        <v>28</v>
      </c>
      <c r="J4" s="57" t="s">
        <v>28</v>
      </c>
      <c r="K4" s="57" t="s">
        <v>28</v>
      </c>
      <c r="L4" s="57" t="s">
        <v>28</v>
      </c>
      <c r="M4" s="57" t="s">
        <v>28</v>
      </c>
      <c r="Q4" s="8"/>
    </row>
    <row r="5" spans="1:13" ht="15">
      <c r="A5" s="4" t="s">
        <v>0</v>
      </c>
      <c r="B5">
        <v>34</v>
      </c>
      <c r="C5">
        <v>37</v>
      </c>
      <c r="D5">
        <v>39</v>
      </c>
      <c r="E5">
        <v>42</v>
      </c>
      <c r="F5">
        <v>45</v>
      </c>
      <c r="G5">
        <v>49</v>
      </c>
      <c r="H5">
        <v>52</v>
      </c>
      <c r="I5">
        <v>52</v>
      </c>
      <c r="J5">
        <v>52</v>
      </c>
      <c r="K5">
        <v>52</v>
      </c>
      <c r="L5">
        <v>52</v>
      </c>
      <c r="M5">
        <v>52</v>
      </c>
    </row>
    <row r="6" spans="1:14" ht="15">
      <c r="A6" s="4" t="s">
        <v>1</v>
      </c>
      <c r="B6" s="7">
        <v>2228873</v>
      </c>
      <c r="C6" s="7">
        <v>2393141</v>
      </c>
      <c r="D6" s="7">
        <v>2569515</v>
      </c>
      <c r="E6" s="7">
        <v>2758889</v>
      </c>
      <c r="F6" s="7">
        <v>2962219</v>
      </c>
      <c r="G6" s="7">
        <v>3180534</v>
      </c>
      <c r="H6" s="8">
        <v>3414940</v>
      </c>
      <c r="I6" s="7">
        <f>H6*0.03+H6</f>
        <v>3517388.2</v>
      </c>
      <c r="J6" s="7">
        <f aca="true" t="shared" si="0" ref="J6:M6">I6*0.03+I6</f>
        <v>3622909.8460000004</v>
      </c>
      <c r="K6" s="8">
        <f t="shared" si="0"/>
        <v>3731597.1413800004</v>
      </c>
      <c r="L6" s="7">
        <f t="shared" si="0"/>
        <v>3843545.0556214005</v>
      </c>
      <c r="M6" s="7">
        <f t="shared" si="0"/>
        <v>3958851.4072900424</v>
      </c>
      <c r="N6" s="8"/>
    </row>
    <row r="7" spans="1:13" ht="15">
      <c r="A7" s="4" t="s">
        <v>3</v>
      </c>
      <c r="B7" s="10">
        <f>B6*1.5%</f>
        <v>33433.095</v>
      </c>
      <c r="C7" s="10">
        <f>C6*1.5%</f>
        <v>35897.115</v>
      </c>
      <c r="D7" s="10">
        <f>D6*1.5%</f>
        <v>38542.725</v>
      </c>
      <c r="E7" s="10">
        <f aca="true" t="shared" si="1" ref="E7:M7">E6*1.5%</f>
        <v>41383.335</v>
      </c>
      <c r="F7" s="10">
        <f t="shared" si="1"/>
        <v>44433.284999999996</v>
      </c>
      <c r="G7" s="10">
        <f t="shared" si="1"/>
        <v>47708.009999999995</v>
      </c>
      <c r="H7" s="10">
        <f t="shared" si="1"/>
        <v>51224.1</v>
      </c>
      <c r="I7" s="10">
        <f t="shared" si="1"/>
        <v>52760.823000000004</v>
      </c>
      <c r="J7" s="10">
        <f t="shared" si="1"/>
        <v>54343.647690000005</v>
      </c>
      <c r="K7" s="10">
        <f t="shared" si="1"/>
        <v>55973.957120700004</v>
      </c>
      <c r="L7" s="10">
        <f t="shared" si="1"/>
        <v>57653.175834321</v>
      </c>
      <c r="M7" s="10">
        <f t="shared" si="1"/>
        <v>59382.77110935064</v>
      </c>
    </row>
    <row r="8" spans="1:13" ht="15.75" thickBot="1">
      <c r="A8" s="12" t="s">
        <v>2</v>
      </c>
      <c r="B8" s="47">
        <f>B6*1%</f>
        <v>22288.73</v>
      </c>
      <c r="C8" s="47">
        <f>C6*1%</f>
        <v>23931.41</v>
      </c>
      <c r="D8" s="47">
        <f>D6*1%</f>
        <v>25695.15</v>
      </c>
      <c r="E8" s="47">
        <f aca="true" t="shared" si="2" ref="E8:M8">E6*1%</f>
        <v>27588.89</v>
      </c>
      <c r="F8" s="47">
        <f t="shared" si="2"/>
        <v>29622.190000000002</v>
      </c>
      <c r="G8" s="47">
        <f t="shared" si="2"/>
        <v>31805.34</v>
      </c>
      <c r="H8" s="47">
        <f t="shared" si="2"/>
        <v>34149.4</v>
      </c>
      <c r="I8" s="47">
        <f t="shared" si="2"/>
        <v>35173.882000000005</v>
      </c>
      <c r="J8" s="47">
        <f t="shared" si="2"/>
        <v>36229.09846</v>
      </c>
      <c r="K8" s="47">
        <f t="shared" si="2"/>
        <v>37315.971413800005</v>
      </c>
      <c r="L8" s="47">
        <f t="shared" si="2"/>
        <v>38435.450556214004</v>
      </c>
      <c r="M8" s="47">
        <f t="shared" si="2"/>
        <v>39588.51407290043</v>
      </c>
    </row>
    <row r="9" spans="1:15" ht="15">
      <c r="A9" s="4" t="s">
        <v>35</v>
      </c>
      <c r="B9" s="10">
        <f>SUM(B7:B8)</f>
        <v>55721.825</v>
      </c>
      <c r="C9" s="10">
        <f>SUM(C7:C8)</f>
        <v>59828.524999999994</v>
      </c>
      <c r="D9" s="10">
        <f aca="true" t="shared" si="3" ref="D9:M9">SUM(D7:D8)</f>
        <v>64237.875</v>
      </c>
      <c r="E9" s="10">
        <f t="shared" si="3"/>
        <v>68972.225</v>
      </c>
      <c r="F9" s="10">
        <f t="shared" si="3"/>
        <v>74055.475</v>
      </c>
      <c r="G9" s="10">
        <f t="shared" si="3"/>
        <v>79513.34999999999</v>
      </c>
      <c r="H9" s="10">
        <f t="shared" si="3"/>
        <v>85373.5</v>
      </c>
      <c r="I9" s="10">
        <f t="shared" si="3"/>
        <v>87934.70500000002</v>
      </c>
      <c r="J9" s="10">
        <f t="shared" si="3"/>
        <v>90572.74615</v>
      </c>
      <c r="K9" s="10">
        <f t="shared" si="3"/>
        <v>93289.92853450001</v>
      </c>
      <c r="L9" s="10">
        <f t="shared" si="3"/>
        <v>96088.626390535</v>
      </c>
      <c r="M9" s="10">
        <f t="shared" si="3"/>
        <v>98971.28518225107</v>
      </c>
      <c r="N9" s="48">
        <f>SUM(B9:M9)</f>
        <v>954560.0662572861</v>
      </c>
      <c r="O9" s="41"/>
    </row>
    <row r="10" spans="1:15" ht="15.75" thickBot="1">
      <c r="A10" s="13"/>
      <c r="B10" s="10"/>
      <c r="C10" s="10"/>
      <c r="D10" s="10"/>
      <c r="E10" s="10"/>
      <c r="F10" s="10"/>
      <c r="G10" s="11"/>
      <c r="H10" s="11"/>
      <c r="N10" s="49" t="s">
        <v>37</v>
      </c>
      <c r="O10" s="5"/>
    </row>
    <row r="11" spans="1:14" ht="15.75" thickBot="1">
      <c r="A11" s="30" t="s">
        <v>42</v>
      </c>
      <c r="B11" s="31"/>
      <c r="D11" s="30" t="s">
        <v>19</v>
      </c>
      <c r="E11" s="31"/>
      <c r="G11" s="32" t="s">
        <v>39</v>
      </c>
      <c r="H11" s="33"/>
      <c r="N11" s="5" t="s">
        <v>36</v>
      </c>
    </row>
    <row r="12" spans="1:13" ht="15">
      <c r="A12" s="19" t="s">
        <v>10</v>
      </c>
      <c r="B12" s="15">
        <v>0</v>
      </c>
      <c r="D12" s="19" t="s">
        <v>15</v>
      </c>
      <c r="E12" s="15">
        <v>5200000</v>
      </c>
      <c r="G12" s="19" t="s">
        <v>15</v>
      </c>
      <c r="H12" s="17">
        <v>5200000</v>
      </c>
      <c r="L12" s="42" t="s">
        <v>34</v>
      </c>
      <c r="M12" s="42"/>
    </row>
    <row r="13" spans="1:8" ht="15">
      <c r="A13" s="20" t="s">
        <v>4</v>
      </c>
      <c r="B13" s="15">
        <v>0</v>
      </c>
      <c r="D13" s="20" t="s">
        <v>16</v>
      </c>
      <c r="E13" s="15">
        <f>E12*0.35</f>
        <v>1820000</v>
      </c>
      <c r="G13" s="20" t="s">
        <v>16</v>
      </c>
      <c r="H13" s="15">
        <f>H12*0.35</f>
        <v>1820000</v>
      </c>
    </row>
    <row r="14" spans="1:8" ht="15">
      <c r="A14" s="4" t="s">
        <v>5</v>
      </c>
      <c r="B14" s="21">
        <v>96.634066</v>
      </c>
      <c r="D14" s="4" t="s">
        <v>5</v>
      </c>
      <c r="E14" s="21">
        <v>96.634066</v>
      </c>
      <c r="G14" s="4" t="s">
        <v>5</v>
      </c>
      <c r="H14" s="21">
        <v>96.634066</v>
      </c>
    </row>
    <row r="15" spans="1:8" ht="15">
      <c r="A15" s="26" t="s">
        <v>17</v>
      </c>
      <c r="B15" s="27">
        <f>B13*B14/1000</f>
        <v>0</v>
      </c>
      <c r="D15" s="26" t="s">
        <v>17</v>
      </c>
      <c r="E15" s="27">
        <f>E13*E14/1000</f>
        <v>175874.00012</v>
      </c>
      <c r="F15" s="16"/>
      <c r="G15" s="26" t="s">
        <v>17</v>
      </c>
      <c r="H15" s="27">
        <f>H13*H14/1000</f>
        <v>175874.00012</v>
      </c>
    </row>
    <row r="16" spans="1:11" ht="15">
      <c r="A16" s="20"/>
      <c r="B16" s="9"/>
      <c r="D16" s="20"/>
      <c r="E16" s="9"/>
      <c r="F16" s="16"/>
      <c r="G16" s="20" t="s">
        <v>40</v>
      </c>
      <c r="H16" s="9">
        <f>H15*12</f>
        <v>2110488.0014400003</v>
      </c>
      <c r="K16" s="8"/>
    </row>
    <row r="17" spans="1:11" ht="15">
      <c r="A17" s="4" t="s">
        <v>18</v>
      </c>
      <c r="B17" s="6"/>
      <c r="D17" s="51" t="s">
        <v>38</v>
      </c>
      <c r="E17" s="52">
        <f>E15*0.8</f>
        <v>140699.20009600002</v>
      </c>
      <c r="G17" s="34" t="s">
        <v>59</v>
      </c>
      <c r="H17" s="9">
        <f>H16*0.8</f>
        <v>1688390.4011520003</v>
      </c>
      <c r="I17" s="8">
        <f>H16*0.2</f>
        <v>422097.6002880001</v>
      </c>
      <c r="J17" t="s">
        <v>49</v>
      </c>
      <c r="K17" s="8"/>
    </row>
    <row r="18" spans="1:14" ht="15">
      <c r="A18" s="4" t="s">
        <v>11</v>
      </c>
      <c r="B18" s="9">
        <f>B15*0.5955</f>
        <v>0</v>
      </c>
      <c r="D18" s="4" t="s">
        <v>11</v>
      </c>
      <c r="E18" s="9">
        <f>E17*0.5955</f>
        <v>83786.37365716802</v>
      </c>
      <c r="G18" s="4" t="s">
        <v>11</v>
      </c>
      <c r="H18" s="9">
        <f>H17*0.5955</f>
        <v>1005436.4838860162</v>
      </c>
      <c r="I18" s="8">
        <f>I17*0.5955</f>
        <v>251359.12097150405</v>
      </c>
      <c r="J18" t="s">
        <v>50</v>
      </c>
      <c r="K18" s="8"/>
      <c r="N18" t="s">
        <v>56</v>
      </c>
    </row>
    <row r="19" spans="1:14" ht="15.75" thickBot="1">
      <c r="A19" s="12" t="s">
        <v>9</v>
      </c>
      <c r="B19" s="18">
        <f>B15*0.0248</f>
        <v>0</v>
      </c>
      <c r="D19" s="12" t="s">
        <v>9</v>
      </c>
      <c r="E19" s="18">
        <f>E15*0.0248</f>
        <v>4361.675202976</v>
      </c>
      <c r="G19" s="12" t="s">
        <v>9</v>
      </c>
      <c r="H19" s="18">
        <f>H17*0.0248</f>
        <v>41872.081948569605</v>
      </c>
      <c r="I19" s="8">
        <f>I17*0.0248</f>
        <v>10468.020487142401</v>
      </c>
      <c r="J19" s="8" t="s">
        <v>51</v>
      </c>
      <c r="K19" s="8"/>
      <c r="N19" t="s">
        <v>57</v>
      </c>
    </row>
    <row r="20" spans="5:12" ht="15.75" thickBot="1">
      <c r="E20" s="22"/>
      <c r="K20" s="8"/>
      <c r="L20" s="8"/>
    </row>
    <row r="21" spans="1:11" ht="15.75" thickBot="1">
      <c r="A21" s="30" t="s">
        <v>12</v>
      </c>
      <c r="B21" s="33"/>
      <c r="D21" s="32" t="s">
        <v>29</v>
      </c>
      <c r="E21" s="33"/>
      <c r="G21" s="40" t="s">
        <v>60</v>
      </c>
      <c r="H21" s="28"/>
      <c r="J21" s="8"/>
      <c r="K21" s="8"/>
    </row>
    <row r="22" spans="1:14" ht="15">
      <c r="A22" s="1" t="s">
        <v>6</v>
      </c>
      <c r="B22" s="17">
        <v>792000</v>
      </c>
      <c r="D22" s="34" t="s">
        <v>20</v>
      </c>
      <c r="E22" s="6"/>
      <c r="G22" s="34" t="s">
        <v>20</v>
      </c>
      <c r="H22" s="6"/>
      <c r="K22" s="8"/>
      <c r="N22" s="8"/>
    </row>
    <row r="23" spans="1:8" ht="15">
      <c r="A23" s="4" t="s">
        <v>4</v>
      </c>
      <c r="B23" s="15">
        <f>B22*0.35</f>
        <v>277200</v>
      </c>
      <c r="D23" s="4" t="s">
        <v>23</v>
      </c>
      <c r="E23" s="9">
        <v>0</v>
      </c>
      <c r="G23" s="4" t="s">
        <v>46</v>
      </c>
      <c r="H23" s="9">
        <f>I18</f>
        <v>251359.12097150405</v>
      </c>
    </row>
    <row r="24" spans="1:13" ht="15">
      <c r="A24" s="4" t="s">
        <v>14</v>
      </c>
      <c r="B24" s="21">
        <v>96.634066</v>
      </c>
      <c r="D24" s="4" t="s">
        <v>24</v>
      </c>
      <c r="E24" s="9">
        <v>16045</v>
      </c>
      <c r="G24" s="4" t="s">
        <v>43</v>
      </c>
      <c r="H24" s="9">
        <f>(B35-E24)*12</f>
        <v>65158.70223736801</v>
      </c>
      <c r="L24" s="49">
        <v>954560</v>
      </c>
      <c r="M24" s="5" t="s">
        <v>30</v>
      </c>
    </row>
    <row r="25" spans="1:13" ht="15">
      <c r="A25" s="24" t="s">
        <v>7</v>
      </c>
      <c r="B25" s="25">
        <f>B23*B24/1000</f>
        <v>26786.9630952</v>
      </c>
      <c r="D25" s="4" t="s">
        <v>25</v>
      </c>
      <c r="E25" s="6">
        <v>0</v>
      </c>
      <c r="G25" s="4"/>
      <c r="H25" s="9"/>
      <c r="L25" s="53"/>
      <c r="M25" s="54"/>
    </row>
    <row r="26" spans="1:13" ht="30.75" customHeight="1">
      <c r="A26" s="4" t="s">
        <v>18</v>
      </c>
      <c r="B26" s="9"/>
      <c r="D26" s="4" t="s">
        <v>26</v>
      </c>
      <c r="E26" s="39">
        <v>0</v>
      </c>
      <c r="G26" s="35" t="s">
        <v>45</v>
      </c>
      <c r="H26" s="36">
        <f>L24/2</f>
        <v>477280</v>
      </c>
      <c r="L26" s="55">
        <f>L24*0.5</f>
        <v>477280</v>
      </c>
      <c r="M26" s="56" t="s">
        <v>47</v>
      </c>
    </row>
    <row r="27" spans="1:13" ht="15.75" thickBot="1">
      <c r="A27" s="4" t="s">
        <v>8</v>
      </c>
      <c r="B27" s="9">
        <f>B25*0.599</f>
        <v>16045.3908940248</v>
      </c>
      <c r="D27" s="43" t="s">
        <v>22</v>
      </c>
      <c r="E27" s="18">
        <f>SUM(E23:E26)</f>
        <v>16045</v>
      </c>
      <c r="G27" s="37" t="s">
        <v>22</v>
      </c>
      <c r="H27" s="18">
        <f>SUM(H23:H26)</f>
        <v>793797.823208872</v>
      </c>
      <c r="I27" s="8">
        <f>H27/12</f>
        <v>66149.81860073934</v>
      </c>
      <c r="J27" t="s">
        <v>58</v>
      </c>
      <c r="L27" s="49">
        <f>L24-L26</f>
        <v>477280</v>
      </c>
      <c r="M27" s="5" t="s">
        <v>52</v>
      </c>
    </row>
    <row r="28" spans="1:13" ht="15.75" thickBot="1">
      <c r="A28" s="23" t="s">
        <v>9</v>
      </c>
      <c r="B28" s="18">
        <f>B25*0.0248</f>
        <v>664.31668476096</v>
      </c>
      <c r="G28" s="29"/>
      <c r="H28" s="8"/>
      <c r="J28" s="44"/>
      <c r="K28" s="8"/>
      <c r="L28" s="8"/>
      <c r="M28" s="8"/>
    </row>
    <row r="29" spans="1:13" ht="15.75" thickBot="1">
      <c r="A29" s="30" t="s">
        <v>41</v>
      </c>
      <c r="B29" s="33"/>
      <c r="D29" s="32" t="s">
        <v>29</v>
      </c>
      <c r="E29" s="14"/>
      <c r="G29" s="32" t="s">
        <v>60</v>
      </c>
      <c r="H29" s="33"/>
      <c r="K29" s="8"/>
      <c r="L29" s="8"/>
      <c r="M29" s="8"/>
    </row>
    <row r="30" spans="1:13" ht="15">
      <c r="A30" s="1" t="s">
        <v>44</v>
      </c>
      <c r="B30" s="17">
        <v>1060000</v>
      </c>
      <c r="D30" s="34" t="s">
        <v>13</v>
      </c>
      <c r="E30" s="9"/>
      <c r="G30" s="34" t="s">
        <v>13</v>
      </c>
      <c r="H30" s="9"/>
      <c r="J30" s="44"/>
      <c r="K30" s="8"/>
      <c r="L30" s="8"/>
      <c r="M30" s="8"/>
    </row>
    <row r="31" spans="1:13" ht="15">
      <c r="A31" s="4" t="s">
        <v>4</v>
      </c>
      <c r="B31" s="15">
        <f>B30*0.35</f>
        <v>371000</v>
      </c>
      <c r="D31" s="4" t="s">
        <v>27</v>
      </c>
      <c r="E31" s="9">
        <f>B19</f>
        <v>0</v>
      </c>
      <c r="G31" s="4" t="s">
        <v>54</v>
      </c>
      <c r="H31" s="9">
        <f>I19</f>
        <v>10468.020487142401</v>
      </c>
      <c r="K31" s="8"/>
      <c r="L31" s="8"/>
      <c r="M31" s="8"/>
    </row>
    <row r="32" spans="1:13" ht="15">
      <c r="A32" s="4" t="s">
        <v>14</v>
      </c>
      <c r="B32" s="21">
        <v>96.634066</v>
      </c>
      <c r="D32" s="4" t="s">
        <v>21</v>
      </c>
      <c r="E32" s="9">
        <f>B28</f>
        <v>664.31668476096</v>
      </c>
      <c r="G32" s="4" t="s">
        <v>55</v>
      </c>
      <c r="H32" s="9">
        <f>(B36-B28)*12</f>
        <v>2697.5283563020803</v>
      </c>
      <c r="J32" s="44"/>
      <c r="K32" s="8"/>
      <c r="L32" s="8"/>
      <c r="M32" s="8"/>
    </row>
    <row r="33" spans="1:13" ht="15">
      <c r="A33" s="24" t="s">
        <v>7</v>
      </c>
      <c r="B33" s="25">
        <f>B31*B32/1000</f>
        <v>35851.238486</v>
      </c>
      <c r="D33" s="35" t="s">
        <v>53</v>
      </c>
      <c r="E33" s="9">
        <v>0</v>
      </c>
      <c r="G33" s="35" t="s">
        <v>48</v>
      </c>
      <c r="H33" s="9">
        <f>L27</f>
        <v>477280</v>
      </c>
      <c r="K33" s="8"/>
      <c r="L33" s="8"/>
      <c r="M33" s="8"/>
    </row>
    <row r="34" spans="1:13" ht="15">
      <c r="A34" s="4" t="s">
        <v>18</v>
      </c>
      <c r="B34" s="9"/>
      <c r="D34" s="4"/>
      <c r="E34" s="27"/>
      <c r="G34" s="4"/>
      <c r="H34" s="27"/>
      <c r="J34" s="44"/>
      <c r="K34" s="8"/>
      <c r="L34" s="8"/>
      <c r="M34" s="8"/>
    </row>
    <row r="35" spans="1:13" ht="15.75" thickBot="1">
      <c r="A35" s="4" t="s">
        <v>8</v>
      </c>
      <c r="B35" s="9">
        <f>B33*0.599</f>
        <v>21474.891853114</v>
      </c>
      <c r="C35" s="42"/>
      <c r="D35" s="38" t="s">
        <v>22</v>
      </c>
      <c r="E35" s="18">
        <f>SUM(E31:E34)</f>
        <v>664.31668476096</v>
      </c>
      <c r="G35" s="38" t="s">
        <v>22</v>
      </c>
      <c r="H35" s="18">
        <f>SUM(H31:H34)</f>
        <v>490445.5488434445</v>
      </c>
      <c r="I35" s="8">
        <f>H35/12</f>
        <v>40870.462403620375</v>
      </c>
      <c r="J35" t="s">
        <v>58</v>
      </c>
      <c r="K35" s="8"/>
      <c r="L35" s="8"/>
      <c r="M35" s="8"/>
    </row>
    <row r="36" spans="1:13" ht="15.75" thickBot="1">
      <c r="A36" s="23" t="s">
        <v>9</v>
      </c>
      <c r="B36" s="18">
        <f>B33*0.0248</f>
        <v>889.1107144528</v>
      </c>
      <c r="H36" s="8"/>
      <c r="K36" s="8"/>
      <c r="L36" s="8"/>
      <c r="M36" s="8"/>
    </row>
  </sheetData>
  <mergeCells count="1">
    <mergeCell ref="B1:D1"/>
  </mergeCells>
  <printOptions/>
  <pageMargins left="0.2" right="0.2" top="0.25" bottom="0.25" header="0.3" footer="0.3"/>
  <pageSetup horizontalDpi="600" verticalDpi="600" orientation="landscape" paperSiz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Gahanna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Hamons</dc:creator>
  <cp:keywords/>
  <dc:description/>
  <cp:lastModifiedBy>Shannon Hamons</cp:lastModifiedBy>
  <cp:lastPrinted>2024-03-05T12:50:42Z</cp:lastPrinted>
  <dcterms:created xsi:type="dcterms:W3CDTF">2024-02-19T18:54:26Z</dcterms:created>
  <dcterms:modified xsi:type="dcterms:W3CDTF">2024-03-26T19:43:46Z</dcterms:modified>
  <cp:category/>
  <cp:version/>
  <cp:contentType/>
  <cp:contentStatus/>
</cp:coreProperties>
</file>