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<sst xmlns="http://schemas.openxmlformats.org/spreadsheetml/2006/main" count="28" uniqueCount="23">
  <si>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5.5% increases 2026 to 2035; 4% thereafter</t>
  </si>
  <si>
    <t>Year</t>
  </si>
  <si>
    <t>FT Jobs</t>
  </si>
  <si>
    <t>Payroll</t>
  </si>
  <si>
    <t>2.5% payroll tax</t>
  </si>
  <si>
    <t>Yrs. 1-10</t>
  </si>
  <si>
    <t>Yrs. 11-15</t>
  </si>
  <si>
    <t>Period</t>
  </si>
  <si>
    <t>Schools</t>
  </si>
  <si>
    <t>balance to city</t>
  </si>
  <si>
    <t>schools</t>
  </si>
  <si>
    <t>O&amp;I</t>
  </si>
  <si>
    <t>Net to City</t>
  </si>
  <si>
    <t>Yra. 16-30</t>
  </si>
  <si>
    <t>Total Inc. tax</t>
  </si>
  <si>
    <t>Balance to city</t>
  </si>
  <si>
    <t>Share with schools^</t>
  </si>
  <si>
    <t>^50% sharing of income tax and 50% sharing of abated property tax would result in $7,187,772. However, schools are not entitled to receive more than the 100% CRA structureal abated amount of $5,654,333.</t>
  </si>
  <si>
    <t>1.5% income tax</t>
  </si>
  <si>
    <t>MOB 50% of 1.5</t>
  </si>
  <si>
    <t>1.5% icnome tax</t>
  </si>
  <si>
    <t>MOB estimated employment and payroll from 1.5%</t>
  </si>
  <si>
    <t xml:space="preserve">O&amp;I years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</si>
</sst>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3" fontId="3" fillId="0" borderId="0" xfId="0" applyNumberFormat="1" applyFont="1"/>
    <xf numFmtId="4" fontId="0" fillId="0" borderId="0" xfId="0" applyNumberFormat="1"/>
    <xf numFmtId="4" fontId="0" fillId="2" borderId="0" xfId="0" applyNumberFormat="1" applyFill="1"/>
    <xf numFmtId="4" fontId="3" fillId="2" borderId="0" xfId="0" applyNumberFormat="1" applyFont="1" applyFill="1"/>
    <xf numFmtId="3" fontId="3" fillId="0" borderId="0" xfId="0" applyNumberFormat="1" applyFont="1" applyAlignment="1">
      <alignment horizontal="right"/>
    </xf>
    <xf numFmtId="0" fontId="3" fillId="0" borderId="0" xfId="0" applyFont="1"/>
    <xf numFmtId="3" fontId="3" fillId="0" borderId="1" xfId="0" applyNumberFormat="1" applyFont="1" applyBorder="1"/>
    <xf numFmtId="1" fontId="4" fillId="0" borderId="2" xfId="0" applyNumberFormat="1" applyFont="1" applyBorder="1"/>
    <xf numFmtId="1" fontId="4" fillId="0" borderId="3" xfId="0" applyNumberFormat="1" applyFont="1" applyBorder="1"/>
    <xf numFmtId="3" fontId="3" fillId="0" borderId="4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7" xfId="18" applyNumberFormat="1" applyFont="1" applyBorder="1"/>
    <xf numFmtId="3" fontId="3" fillId="0" borderId="8" xfId="18" applyNumberFormat="1" applyFont="1" applyBorder="1"/>
    <xf numFmtId="3" fontId="3" fillId="0" borderId="0" xfId="0" applyNumberFormat="1" applyFont="1" applyBorder="1"/>
    <xf numFmtId="3" fontId="3" fillId="0" borderId="0" xfId="18" applyNumberFormat="1" applyFont="1" applyBorder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Border="1"/>
    <xf numFmtId="3" fontId="3" fillId="0" borderId="0" xfId="0" applyNumberFormat="1" applyFont="1" applyFill="1"/>
    <xf numFmtId="0" fontId="3" fillId="0" borderId="0" xfId="0" applyFont="1" applyFill="1"/>
    <xf numFmtId="3" fontId="3" fillId="0" borderId="0" xfId="18" applyNumberFormat="1" applyFont="1" applyFill="1" applyBorder="1"/>
    <xf numFmtId="3" fontId="5" fillId="0" borderId="0" xfId="0" applyNumberFormat="1" applyFont="1" applyFill="1"/>
    <xf numFmtId="3" fontId="3" fillId="0" borderId="0" xfId="0" applyNumberFormat="1" applyFont="1" applyFill="1" applyBorder="1"/>
    <xf numFmtId="3" fontId="3" fillId="0" borderId="0" xfId="0" applyNumberFormat="1" applyFont="1" applyBorder="1" applyAlignment="1">
      <alignment horizontal="center"/>
    </xf>
    <xf numFmtId="3" fontId="3" fillId="0" borderId="9" xfId="0" applyNumberFormat="1" applyFont="1" applyBorder="1"/>
    <xf numFmtId="3" fontId="3" fillId="0" borderId="9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/>
    </xf>
    <xf numFmtId="3" fontId="3" fillId="0" borderId="9" xfId="0" applyNumberFormat="1" applyFont="1" applyFill="1" applyBorder="1"/>
    <xf numFmtId="3" fontId="3" fillId="3" borderId="0" xfId="18" applyNumberFormat="1" applyFont="1" applyFill="1" applyBorder="1"/>
    <xf numFmtId="3" fontId="3" fillId="3" borderId="0" xfId="0" applyNumberFormat="1" applyFont="1" applyFill="1" applyBorder="1"/>
    <xf numFmtId="3" fontId="7" fillId="4" borderId="0" xfId="0" applyNumberFormat="1" applyFont="1" applyFill="1" applyBorder="1"/>
    <xf numFmtId="3" fontId="7" fillId="4" borderId="0" xfId="0" applyNumberFormat="1" applyFont="1" applyFill="1"/>
    <xf numFmtId="3" fontId="3" fillId="4" borderId="0" xfId="0" applyNumberFormat="1" applyFont="1" applyFill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0" fillId="0" borderId="9" xfId="0" applyBorder="1"/>
    <xf numFmtId="0" fontId="6" fillId="0" borderId="0" xfId="0" applyFont="1"/>
    <xf numFmtId="3" fontId="9" fillId="0" borderId="0" xfId="0" applyNumberFormat="1" applyFont="1"/>
    <xf numFmtId="0" fontId="9" fillId="0" borderId="0" xfId="0" applyFont="1"/>
    <xf numFmtId="3" fontId="10" fillId="0" borderId="0" xfId="0" applyNumberFormat="1" applyFont="1" applyFill="1"/>
    <xf numFmtId="3" fontId="9" fillId="0" borderId="0" xfId="0" applyNumberFormat="1" applyFont="1" applyFill="1"/>
    <xf numFmtId="3" fontId="3" fillId="0" borderId="9" xfId="18" applyNumberFormat="1" applyFont="1" applyFill="1" applyBorder="1"/>
    <xf numFmtId="3" fontId="3" fillId="0" borderId="3" xfId="18" applyNumberFormat="1" applyFont="1" applyBorder="1"/>
    <xf numFmtId="3" fontId="3" fillId="0" borderId="5" xfId="18" applyNumberFormat="1" applyFont="1" applyBorder="1"/>
    <xf numFmtId="3" fontId="3" fillId="0" borderId="13" xfId="18" applyNumberFormat="1" applyFont="1" applyFill="1" applyBorder="1"/>
    <xf numFmtId="3" fontId="3" fillId="3" borderId="5" xfId="18" applyNumberFormat="1" applyFont="1" applyFill="1" applyBorder="1"/>
    <xf numFmtId="3" fontId="3" fillId="0" borderId="8" xfId="0" applyNumberFormat="1" applyFont="1" applyBorder="1"/>
    <xf numFmtId="3" fontId="0" fillId="0" borderId="0" xfId="0" applyNumberFormat="1"/>
    <xf numFmtId="3" fontId="3" fillId="0" borderId="2" xfId="18" applyNumberFormat="1" applyFont="1" applyBorder="1"/>
    <xf numFmtId="4" fontId="2" fillId="0" borderId="7" xfId="0" applyNumberFormat="1" applyFont="1" applyBorder="1"/>
    <xf numFmtId="4" fontId="0" fillId="0" borderId="7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F076-9730-415C-991F-CC7568978023}">
  <dimension ref="A1:Q34"/>
  <sheetViews>
    <sheetView tabSelected="1" workbookViewId="0" topLeftCell="A1">
      <selection activeCell="W22" sqref="W22"/>
    </sheetView>
  </sheetViews>
  <sheetFormatPr defaultColWidth="9.140625" defaultRowHeight="15"/>
  <cols>
    <col min="1" max="1" width="13.00390625" style="0" customWidth="1"/>
    <col min="2" max="2" width="10.8515625" style="0" customWidth="1"/>
    <col min="4" max="4" width="10.140625" style="0" customWidth="1"/>
    <col min="7" max="7" width="10.7109375" style="0" customWidth="1"/>
    <col min="9" max="9" width="9.8515625" style="0" customWidth="1"/>
    <col min="12" max="12" width="10.8515625" style="0" bestFit="1" customWidth="1"/>
  </cols>
  <sheetData>
    <row r="1" spans="1:4" ht="15.75" thickBot="1">
      <c r="A1" s="36" t="s">
        <v>21</v>
      </c>
      <c r="B1" s="37"/>
      <c r="C1" s="37"/>
      <c r="D1" s="38"/>
    </row>
    <row r="3" spans="1:16" ht="15.75" thickBot="1">
      <c r="A3" s="55" t="s">
        <v>0</v>
      </c>
      <c r="B3" s="56"/>
      <c r="C3" s="56"/>
      <c r="D3" s="56"/>
      <c r="E3" s="2"/>
      <c r="F3" s="2"/>
      <c r="G3" s="2"/>
      <c r="H3" s="2"/>
      <c r="I3" s="2"/>
      <c r="J3" s="2"/>
      <c r="K3" s="2"/>
      <c r="L3" s="3"/>
      <c r="M3" s="3"/>
      <c r="N3" s="4" t="s">
        <v>22</v>
      </c>
      <c r="O3" s="3"/>
      <c r="P3" s="3"/>
    </row>
    <row r="4" spans="1:17" ht="15">
      <c r="A4" s="7"/>
      <c r="B4" s="8">
        <v>2025</v>
      </c>
      <c r="C4" s="8">
        <v>2026</v>
      </c>
      <c r="D4" s="8">
        <v>2027</v>
      </c>
      <c r="E4" s="8">
        <v>2028</v>
      </c>
      <c r="F4" s="8">
        <v>2029</v>
      </c>
      <c r="G4" s="8">
        <v>2030</v>
      </c>
      <c r="H4" s="8">
        <v>2031</v>
      </c>
      <c r="I4" s="8">
        <v>2032</v>
      </c>
      <c r="J4" s="8">
        <v>2033</v>
      </c>
      <c r="K4" s="9">
        <v>2034</v>
      </c>
      <c r="L4" s="8">
        <v>2035</v>
      </c>
      <c r="M4" s="8">
        <v>2036</v>
      </c>
      <c r="N4" s="8">
        <v>2037</v>
      </c>
      <c r="O4" s="8">
        <v>2038</v>
      </c>
      <c r="P4" s="9">
        <v>2039</v>
      </c>
      <c r="Q4" s="6"/>
    </row>
    <row r="5" spans="1:17" ht="15">
      <c r="A5" s="10" t="s">
        <v>1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2">
        <v>10</v>
      </c>
      <c r="L5" s="11">
        <v>11</v>
      </c>
      <c r="M5" s="11">
        <v>12</v>
      </c>
      <c r="N5" s="11">
        <v>13</v>
      </c>
      <c r="O5" s="11">
        <v>14</v>
      </c>
      <c r="P5" s="12">
        <v>15</v>
      </c>
      <c r="Q5" s="6"/>
    </row>
    <row r="6" spans="1:17" ht="15">
      <c r="A6" s="10" t="s">
        <v>2</v>
      </c>
      <c r="B6" s="1">
        <v>214</v>
      </c>
      <c r="C6" s="1">
        <v>217</v>
      </c>
      <c r="D6" s="1">
        <v>220</v>
      </c>
      <c r="E6" s="1">
        <v>223</v>
      </c>
      <c r="F6" s="1">
        <v>226</v>
      </c>
      <c r="G6" s="1">
        <v>229</v>
      </c>
      <c r="H6" s="1">
        <v>232</v>
      </c>
      <c r="I6" s="1">
        <v>235</v>
      </c>
      <c r="J6" s="1">
        <v>238</v>
      </c>
      <c r="K6" s="13">
        <v>244</v>
      </c>
      <c r="L6" s="1">
        <v>250</v>
      </c>
      <c r="M6" s="1">
        <v>250</v>
      </c>
      <c r="N6" s="1">
        <v>250</v>
      </c>
      <c r="O6" s="1">
        <v>250</v>
      </c>
      <c r="P6" s="13">
        <v>250</v>
      </c>
      <c r="Q6" s="6"/>
    </row>
    <row r="7" spans="1:17" ht="15">
      <c r="A7" s="10" t="s">
        <v>3</v>
      </c>
      <c r="B7" s="1">
        <v>28000000</v>
      </c>
      <c r="C7" s="1">
        <f>B7*1.018</f>
        <v>28504000</v>
      </c>
      <c r="D7" s="1">
        <f aca="true" t="shared" si="0" ref="D7:K7">C7*1.055</f>
        <v>30071720</v>
      </c>
      <c r="E7" s="1">
        <f t="shared" si="0"/>
        <v>31725664.599999998</v>
      </c>
      <c r="F7" s="1">
        <f t="shared" si="0"/>
        <v>33470576.152999997</v>
      </c>
      <c r="G7" s="1">
        <f t="shared" si="0"/>
        <v>35311457.841414995</v>
      </c>
      <c r="H7" s="1">
        <f t="shared" si="0"/>
        <v>37253588.022692814</v>
      </c>
      <c r="I7" s="1">
        <f t="shared" si="0"/>
        <v>39302535.36394092</v>
      </c>
      <c r="J7" s="1">
        <f t="shared" si="0"/>
        <v>41464174.808957666</v>
      </c>
      <c r="K7" s="13">
        <f t="shared" si="0"/>
        <v>43744704.423450336</v>
      </c>
      <c r="L7" s="1">
        <f>K7*1.052</f>
        <v>46019429.053469755</v>
      </c>
      <c r="M7" s="1">
        <f>L7*1.04</f>
        <v>47860206.215608545</v>
      </c>
      <c r="N7" s="1">
        <f aca="true" t="shared" si="1" ref="N7:P7">M7*1.04</f>
        <v>49774614.46423289</v>
      </c>
      <c r="O7" s="1">
        <f t="shared" si="1"/>
        <v>51765599.04280221</v>
      </c>
      <c r="P7" s="13">
        <f t="shared" si="1"/>
        <v>53836223.0045143</v>
      </c>
      <c r="Q7" s="6"/>
    </row>
    <row r="8" spans="1:17" ht="15.75" thickBot="1">
      <c r="A8" s="14" t="s">
        <v>4</v>
      </c>
      <c r="B8" s="15">
        <f aca="true" t="shared" si="2" ref="B8:P8">B7*2.5%</f>
        <v>700000</v>
      </c>
      <c r="C8" s="15">
        <f t="shared" si="2"/>
        <v>712600</v>
      </c>
      <c r="D8" s="15">
        <f t="shared" si="2"/>
        <v>751793</v>
      </c>
      <c r="E8" s="15">
        <f t="shared" si="2"/>
        <v>793141.615</v>
      </c>
      <c r="F8" s="15">
        <f t="shared" si="2"/>
        <v>836764.4038249999</v>
      </c>
      <c r="G8" s="15">
        <f t="shared" si="2"/>
        <v>882786.4460353749</v>
      </c>
      <c r="H8" s="15">
        <f t="shared" si="2"/>
        <v>931339.7005673205</v>
      </c>
      <c r="I8" s="15">
        <f t="shared" si="2"/>
        <v>982563.384098523</v>
      </c>
      <c r="J8" s="15">
        <f t="shared" si="2"/>
        <v>1036604.3702239417</v>
      </c>
      <c r="K8" s="16">
        <f t="shared" si="2"/>
        <v>1093617.6105862583</v>
      </c>
      <c r="L8" s="15">
        <f t="shared" si="2"/>
        <v>1150485.726336744</v>
      </c>
      <c r="M8" s="15">
        <f t="shared" si="2"/>
        <v>1196505.1553902137</v>
      </c>
      <c r="N8" s="15">
        <f t="shared" si="2"/>
        <v>1244365.3616058223</v>
      </c>
      <c r="O8" s="15">
        <f t="shared" si="2"/>
        <v>1294139.9760700553</v>
      </c>
      <c r="P8" s="16">
        <f t="shared" si="2"/>
        <v>1345905.5751128576</v>
      </c>
      <c r="Q8" s="6"/>
    </row>
    <row r="9" spans="1:17" ht="15">
      <c r="A9" s="33" t="s">
        <v>8</v>
      </c>
      <c r="B9" s="34">
        <v>565433</v>
      </c>
      <c r="C9" s="34">
        <v>565433</v>
      </c>
      <c r="D9" s="34">
        <v>565433</v>
      </c>
      <c r="E9" s="34">
        <v>565433</v>
      </c>
      <c r="F9" s="34">
        <v>565433</v>
      </c>
      <c r="G9" s="34">
        <v>565433</v>
      </c>
      <c r="H9" s="34">
        <v>565433</v>
      </c>
      <c r="I9" s="34">
        <v>565433</v>
      </c>
      <c r="J9" s="34">
        <v>565433</v>
      </c>
      <c r="K9" s="34">
        <v>565433</v>
      </c>
      <c r="L9" s="18">
        <v>0</v>
      </c>
      <c r="M9" s="18">
        <v>0</v>
      </c>
      <c r="N9" s="18">
        <v>0</v>
      </c>
      <c r="O9" s="18">
        <v>0</v>
      </c>
      <c r="P9" s="48">
        <v>0</v>
      </c>
      <c r="Q9" s="6"/>
    </row>
    <row r="10" spans="1:17" ht="15">
      <c r="A10" s="17" t="s">
        <v>9</v>
      </c>
      <c r="B10" s="18">
        <f>B8-B9</f>
        <v>134567</v>
      </c>
      <c r="C10" s="18">
        <f>C8-C9</f>
        <v>147167</v>
      </c>
      <c r="D10" s="18">
        <f aca="true" t="shared" si="3" ref="D10:K10">D8-D9</f>
        <v>186360</v>
      </c>
      <c r="E10" s="18">
        <f t="shared" si="3"/>
        <v>227708.615</v>
      </c>
      <c r="F10" s="18">
        <f t="shared" si="3"/>
        <v>271331.4038249999</v>
      </c>
      <c r="G10" s="18">
        <f t="shared" si="3"/>
        <v>317353.4460353749</v>
      </c>
      <c r="H10" s="18">
        <f t="shared" si="3"/>
        <v>365906.70056732045</v>
      </c>
      <c r="I10" s="18">
        <f t="shared" si="3"/>
        <v>417130.38409852295</v>
      </c>
      <c r="J10" s="18">
        <f t="shared" si="3"/>
        <v>471171.37022394175</v>
      </c>
      <c r="K10" s="18">
        <f t="shared" si="3"/>
        <v>528184.6105862583</v>
      </c>
      <c r="L10" s="18">
        <f aca="true" t="shared" si="4" ref="L10">L8-L9</f>
        <v>1150485.726336744</v>
      </c>
      <c r="M10" s="18">
        <f aca="true" t="shared" si="5" ref="M10">M8-M9</f>
        <v>1196505.1553902137</v>
      </c>
      <c r="N10" s="18">
        <f aca="true" t="shared" si="6" ref="N10">N8-N9</f>
        <v>1244365.3616058223</v>
      </c>
      <c r="O10" s="18">
        <f aca="true" t="shared" si="7" ref="O10">O8-O9</f>
        <v>1294139.9760700553</v>
      </c>
      <c r="P10" s="49">
        <f aca="true" t="shared" si="8" ref="P10">P8-P9</f>
        <v>1345905.5751128576</v>
      </c>
      <c r="Q10" s="6"/>
    </row>
    <row r="11" spans="1:17" ht="15">
      <c r="A11" s="30" t="s">
        <v>18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>
        <f>L7*1.5%</f>
        <v>690291.4358020463</v>
      </c>
      <c r="M11" s="47">
        <f aca="true" t="shared" si="9" ref="M11:P11">M7*0.015</f>
        <v>717903.0932341281</v>
      </c>
      <c r="N11" s="47">
        <f t="shared" si="9"/>
        <v>746619.2169634934</v>
      </c>
      <c r="O11" s="47">
        <f t="shared" si="9"/>
        <v>776483.985642033</v>
      </c>
      <c r="P11" s="50">
        <f t="shared" si="9"/>
        <v>807543.3450677145</v>
      </c>
      <c r="Q11" s="6"/>
    </row>
    <row r="12" spans="1:17" ht="15">
      <c r="A12" s="17" t="s">
        <v>19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31">
        <f>L11*0.5</f>
        <v>345145.71790102316</v>
      </c>
      <c r="M12" s="31">
        <f aca="true" t="shared" si="10" ref="M12:P12">M11*0.5</f>
        <v>358951.54661706404</v>
      </c>
      <c r="N12" s="31">
        <f t="shared" si="10"/>
        <v>373309.6084817467</v>
      </c>
      <c r="O12" s="31">
        <f t="shared" si="10"/>
        <v>388241.9928210165</v>
      </c>
      <c r="P12" s="51">
        <f t="shared" si="10"/>
        <v>403771.6725338572</v>
      </c>
      <c r="Q12" s="6"/>
    </row>
    <row r="13" spans="1:17" ht="15.75" thickBot="1">
      <c r="A13" s="1"/>
      <c r="B13" s="21"/>
      <c r="C13" s="23"/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2"/>
      <c r="Q13" s="6"/>
    </row>
    <row r="14" spans="1:17" ht="15">
      <c r="A14" s="7"/>
      <c r="B14" s="8">
        <v>2040</v>
      </c>
      <c r="C14" s="8">
        <v>2041</v>
      </c>
      <c r="D14" s="8">
        <v>2042</v>
      </c>
      <c r="E14" s="8">
        <v>2043</v>
      </c>
      <c r="F14" s="8">
        <v>2044</v>
      </c>
      <c r="G14" s="8">
        <v>2045</v>
      </c>
      <c r="H14" s="8">
        <v>2046</v>
      </c>
      <c r="I14" s="8">
        <v>2047</v>
      </c>
      <c r="J14" s="8">
        <v>2048</v>
      </c>
      <c r="K14" s="8">
        <v>2049</v>
      </c>
      <c r="L14" s="8">
        <v>2050</v>
      </c>
      <c r="M14" s="8">
        <v>2051</v>
      </c>
      <c r="N14" s="8">
        <v>2052</v>
      </c>
      <c r="O14" s="8">
        <v>2053</v>
      </c>
      <c r="P14" s="8">
        <v>2054</v>
      </c>
      <c r="Q14" s="6"/>
    </row>
    <row r="15" spans="1:17" ht="15">
      <c r="A15" s="10" t="s">
        <v>1</v>
      </c>
      <c r="B15" s="11">
        <v>16</v>
      </c>
      <c r="C15" s="20">
        <v>17</v>
      </c>
      <c r="D15" s="20">
        <v>18</v>
      </c>
      <c r="E15" s="11">
        <v>19</v>
      </c>
      <c r="F15" s="11">
        <v>20</v>
      </c>
      <c r="G15" s="11">
        <v>21</v>
      </c>
      <c r="H15" s="11">
        <v>22</v>
      </c>
      <c r="I15" s="11">
        <v>23</v>
      </c>
      <c r="J15" s="11">
        <v>24</v>
      </c>
      <c r="K15" s="11">
        <v>25</v>
      </c>
      <c r="L15" s="11">
        <v>26</v>
      </c>
      <c r="M15" s="11">
        <v>27</v>
      </c>
      <c r="N15" s="11">
        <v>28</v>
      </c>
      <c r="O15" s="11">
        <v>29</v>
      </c>
      <c r="P15" s="11">
        <v>30</v>
      </c>
      <c r="Q15" s="6"/>
    </row>
    <row r="16" spans="1:17" ht="15">
      <c r="A16" s="10" t="s">
        <v>2</v>
      </c>
      <c r="B16" s="1">
        <v>250</v>
      </c>
      <c r="C16" s="17">
        <v>250</v>
      </c>
      <c r="D16" s="17">
        <v>250</v>
      </c>
      <c r="E16" s="1">
        <v>250</v>
      </c>
      <c r="F16" s="1">
        <v>250</v>
      </c>
      <c r="G16" s="1">
        <v>250</v>
      </c>
      <c r="H16" s="1">
        <v>250</v>
      </c>
      <c r="I16" s="1">
        <v>250</v>
      </c>
      <c r="J16" s="1">
        <v>250</v>
      </c>
      <c r="K16" s="1">
        <v>250</v>
      </c>
      <c r="L16" s="1">
        <v>250</v>
      </c>
      <c r="M16" s="1">
        <v>250</v>
      </c>
      <c r="N16" s="1">
        <v>250</v>
      </c>
      <c r="O16" s="1">
        <v>250</v>
      </c>
      <c r="P16" s="1">
        <v>250</v>
      </c>
      <c r="Q16" s="6"/>
    </row>
    <row r="17" spans="1:17" ht="15">
      <c r="A17" s="10" t="s">
        <v>3</v>
      </c>
      <c r="B17" s="1">
        <f>P7*1.04</f>
        <v>55989671.92469487</v>
      </c>
      <c r="C17" s="17">
        <f>B17*1.04</f>
        <v>58229258.80168267</v>
      </c>
      <c r="D17" s="17">
        <f>C17*1.04</f>
        <v>60558429.15374998</v>
      </c>
      <c r="E17" s="1">
        <f aca="true" t="shared" si="11" ref="E17:P17">D17*1.04</f>
        <v>62980766.31989998</v>
      </c>
      <c r="F17" s="1">
        <f t="shared" si="11"/>
        <v>65499996.972695984</v>
      </c>
      <c r="G17" s="1">
        <f t="shared" si="11"/>
        <v>68119996.85160382</v>
      </c>
      <c r="H17" s="1">
        <f t="shared" si="11"/>
        <v>70844796.72566798</v>
      </c>
      <c r="I17" s="1">
        <f t="shared" si="11"/>
        <v>73678588.5946947</v>
      </c>
      <c r="J17" s="1">
        <f t="shared" si="11"/>
        <v>76625732.1384825</v>
      </c>
      <c r="K17" s="1">
        <f t="shared" si="11"/>
        <v>79690761.4240218</v>
      </c>
      <c r="L17" s="1">
        <f t="shared" si="11"/>
        <v>82878391.88098267</v>
      </c>
      <c r="M17" s="1">
        <f t="shared" si="11"/>
        <v>86193527.55622198</v>
      </c>
      <c r="N17" s="1">
        <f t="shared" si="11"/>
        <v>89641268.65847085</v>
      </c>
      <c r="O17" s="1">
        <f t="shared" si="11"/>
        <v>93226919.4048097</v>
      </c>
      <c r="P17" s="1">
        <f t="shared" si="11"/>
        <v>96955996.1810021</v>
      </c>
      <c r="Q17" s="6"/>
    </row>
    <row r="18" spans="1:17" ht="15.75" thickBot="1">
      <c r="A18" s="14" t="s">
        <v>4</v>
      </c>
      <c r="B18" s="15">
        <f aca="true" t="shared" si="12" ref="B18:P18">B17*2.5%</f>
        <v>1399741.798117372</v>
      </c>
      <c r="C18" s="15">
        <f t="shared" si="12"/>
        <v>1455731.4700420669</v>
      </c>
      <c r="D18" s="15">
        <f t="shared" si="12"/>
        <v>1513960.7288437495</v>
      </c>
      <c r="E18" s="15">
        <f t="shared" si="12"/>
        <v>1574519.1579974997</v>
      </c>
      <c r="F18" s="15">
        <f t="shared" si="12"/>
        <v>1637499.9243173997</v>
      </c>
      <c r="G18" s="15">
        <f t="shared" si="12"/>
        <v>1702999.9212900957</v>
      </c>
      <c r="H18" s="15">
        <f t="shared" si="12"/>
        <v>1771119.9181416996</v>
      </c>
      <c r="I18" s="15">
        <f t="shared" si="12"/>
        <v>1841964.7148673676</v>
      </c>
      <c r="J18" s="15">
        <f t="shared" si="12"/>
        <v>1915643.3034620625</v>
      </c>
      <c r="K18" s="15">
        <f t="shared" si="12"/>
        <v>1992269.035600545</v>
      </c>
      <c r="L18" s="15">
        <f t="shared" si="12"/>
        <v>2071959.7970245667</v>
      </c>
      <c r="M18" s="15">
        <f t="shared" si="12"/>
        <v>2154838.1889055497</v>
      </c>
      <c r="N18" s="15">
        <f t="shared" si="12"/>
        <v>2241031.7164617716</v>
      </c>
      <c r="O18" s="15">
        <f t="shared" si="12"/>
        <v>2330672.9851202425</v>
      </c>
      <c r="P18" s="15">
        <f t="shared" si="12"/>
        <v>2423899.9045250523</v>
      </c>
      <c r="Q18" s="6"/>
    </row>
    <row r="19" spans="1:17" ht="15">
      <c r="A19" s="17" t="s">
        <v>10</v>
      </c>
      <c r="B19" s="18">
        <v>0</v>
      </c>
      <c r="C19" s="18">
        <v>0</v>
      </c>
      <c r="D19" s="54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6"/>
    </row>
    <row r="20" spans="1:17" ht="15">
      <c r="A20" s="1" t="s">
        <v>9</v>
      </c>
      <c r="B20" s="23">
        <f>B18-B19</f>
        <v>1399741.798117372</v>
      </c>
      <c r="C20" s="23">
        <f aca="true" t="shared" si="13" ref="C20:P20">C18-C19</f>
        <v>1455731.4700420669</v>
      </c>
      <c r="D20" s="23">
        <f t="shared" si="13"/>
        <v>1513960.7288437495</v>
      </c>
      <c r="E20" s="23">
        <f t="shared" si="13"/>
        <v>1574519.1579974997</v>
      </c>
      <c r="F20" s="23">
        <f t="shared" si="13"/>
        <v>1637499.9243173997</v>
      </c>
      <c r="G20" s="23">
        <f t="shared" si="13"/>
        <v>1702999.9212900957</v>
      </c>
      <c r="H20" s="23">
        <f t="shared" si="13"/>
        <v>1771119.9181416996</v>
      </c>
      <c r="I20" s="23">
        <f t="shared" si="13"/>
        <v>1841964.7148673676</v>
      </c>
      <c r="J20" s="23">
        <f t="shared" si="13"/>
        <v>1915643.3034620625</v>
      </c>
      <c r="K20" s="23">
        <f t="shared" si="13"/>
        <v>1992269.035600545</v>
      </c>
      <c r="L20" s="23">
        <f t="shared" si="13"/>
        <v>2071959.7970245667</v>
      </c>
      <c r="M20" s="23">
        <f t="shared" si="13"/>
        <v>2154838.1889055497</v>
      </c>
      <c r="N20" s="23">
        <f t="shared" si="13"/>
        <v>2241031.7164617716</v>
      </c>
      <c r="O20" s="23">
        <f t="shared" si="13"/>
        <v>2330672.9851202425</v>
      </c>
      <c r="P20" s="23">
        <f t="shared" si="13"/>
        <v>2423899.9045250523</v>
      </c>
      <c r="Q20" s="6"/>
    </row>
    <row r="21" spans="1:17" ht="15">
      <c r="A21" s="17" t="s">
        <v>20</v>
      </c>
      <c r="B21" s="18">
        <f>B17*0.015</f>
        <v>839845.078870423</v>
      </c>
      <c r="C21" s="18">
        <f aca="true" t="shared" si="14" ref="C21:D21">C17*0.015</f>
        <v>873438.8820252401</v>
      </c>
      <c r="D21" s="18">
        <f t="shared" si="14"/>
        <v>908376.4373062496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6"/>
    </row>
    <row r="22" spans="1:17" ht="24" customHeight="1">
      <c r="A22" s="17"/>
      <c r="B22" s="21"/>
      <c r="C22" s="21"/>
      <c r="D22" s="25"/>
      <c r="E22" s="1"/>
      <c r="F22" s="1"/>
      <c r="O22" s="1"/>
      <c r="P22" s="1"/>
      <c r="Q22" s="6"/>
    </row>
    <row r="23" spans="1:13" ht="27" customHeight="1">
      <c r="A23" s="27" t="s">
        <v>7</v>
      </c>
      <c r="B23" s="39" t="s">
        <v>14</v>
      </c>
      <c r="C23" s="40" t="s">
        <v>16</v>
      </c>
      <c r="D23" s="28" t="s">
        <v>15</v>
      </c>
      <c r="E23" s="29" t="s">
        <v>11</v>
      </c>
      <c r="F23" s="29" t="s">
        <v>12</v>
      </c>
      <c r="I23" s="53"/>
      <c r="K23" s="1"/>
      <c r="L23" s="1"/>
      <c r="M23" s="6"/>
    </row>
    <row r="24" spans="1:13" ht="15">
      <c r="A24" s="1" t="s">
        <v>5</v>
      </c>
      <c r="B24" s="1">
        <f>SUM(B8:K8)</f>
        <v>8721210.53033642</v>
      </c>
      <c r="C24" s="35">
        <f>SUM(B9:K9)</f>
        <v>5654330</v>
      </c>
      <c r="D24" s="1">
        <f>SUM(B10:K10)</f>
        <v>3066880.530336418</v>
      </c>
      <c r="E24" s="21">
        <v>0</v>
      </c>
      <c r="F24" s="1">
        <f>D24-E24</f>
        <v>3066880.530336418</v>
      </c>
      <c r="K24" s="1"/>
      <c r="L24" s="1"/>
      <c r="M24" s="6"/>
    </row>
    <row r="25" spans="1:13" ht="15">
      <c r="A25" s="21" t="s">
        <v>6</v>
      </c>
      <c r="B25" s="1">
        <f>SUM(L8:P8)</f>
        <v>6231401.794515693</v>
      </c>
      <c r="C25">
        <v>0</v>
      </c>
      <c r="D25" s="25">
        <f>SUM(L10:P10)</f>
        <v>6231401.794515693</v>
      </c>
      <c r="E25" s="32">
        <f>SUM(L12:P12)</f>
        <v>1869420.5383547076</v>
      </c>
      <c r="F25" s="25">
        <f>D25-E25</f>
        <v>4361981.256160985</v>
      </c>
      <c r="H25" s="21"/>
      <c r="I25" s="21"/>
      <c r="J25" s="1"/>
      <c r="K25" s="1"/>
      <c r="L25" s="1"/>
      <c r="M25" s="6"/>
    </row>
    <row r="26" spans="1:17" ht="15">
      <c r="A26" s="21" t="s">
        <v>13</v>
      </c>
      <c r="B26" s="27">
        <f>SUM(B18:P18)</f>
        <v>28027852.564717043</v>
      </c>
      <c r="C26" s="41">
        <v>0</v>
      </c>
      <c r="D26" s="30">
        <f>SUM(B20:P20)</f>
        <v>28027852.564717043</v>
      </c>
      <c r="E26" s="30">
        <v>0</v>
      </c>
      <c r="F26" s="30">
        <f>D26-E26</f>
        <v>28027852.564717043</v>
      </c>
      <c r="K26" s="21"/>
      <c r="L26" s="21"/>
      <c r="M26" s="21"/>
      <c r="N26" s="1"/>
      <c r="O26" s="1"/>
      <c r="P26" s="1"/>
      <c r="Q26" s="6"/>
    </row>
    <row r="27" spans="1:17" ht="15">
      <c r="A27" s="1"/>
      <c r="B27" s="11">
        <f>SUM(B24:B26)</f>
        <v>42980464.889569156</v>
      </c>
      <c r="C27" s="42"/>
      <c r="D27" s="11">
        <f>SUM(D24:D26)</f>
        <v>37326134.889569156</v>
      </c>
      <c r="E27" s="24">
        <f>SUM(E25:E26)</f>
        <v>1869420.5383547076</v>
      </c>
      <c r="F27" s="11">
        <f>SUM(F24:F26)</f>
        <v>35456714.351214446</v>
      </c>
      <c r="K27" s="1"/>
      <c r="L27" s="1"/>
      <c r="M27" s="1"/>
      <c r="N27" s="1"/>
      <c r="O27" s="1"/>
      <c r="P27" s="1"/>
      <c r="Q27" s="6"/>
    </row>
    <row r="28" spans="1:17" ht="15">
      <c r="A28" s="43" t="s">
        <v>17</v>
      </c>
      <c r="B28" s="43"/>
      <c r="C28" s="44"/>
      <c r="D28" s="45"/>
      <c r="E28" s="43"/>
      <c r="F28" s="43"/>
      <c r="G28" s="44"/>
      <c r="H28" s="44"/>
      <c r="I28" s="44"/>
      <c r="J28" s="44"/>
      <c r="K28" s="43"/>
      <c r="L28" s="46"/>
      <c r="M28" s="43"/>
      <c r="N28" s="43"/>
      <c r="O28" s="43"/>
      <c r="P28" s="43"/>
      <c r="Q28" s="44"/>
    </row>
    <row r="29" spans="2:17" ht="15">
      <c r="B29" s="26"/>
      <c r="D29" s="17"/>
      <c r="E29" s="17"/>
      <c r="F29" s="1"/>
      <c r="G29" s="17"/>
      <c r="H29" s="17"/>
      <c r="I29" s="1"/>
      <c r="J29" s="1"/>
      <c r="K29" s="1"/>
      <c r="L29" s="1"/>
      <c r="M29" s="1"/>
      <c r="N29" s="1"/>
      <c r="O29" s="1"/>
      <c r="P29" s="1"/>
      <c r="Q29" s="6"/>
    </row>
    <row r="30" spans="2:17" ht="15">
      <c r="B30" s="19"/>
      <c r="D30" s="17"/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6"/>
    </row>
    <row r="31" spans="2:17" ht="15">
      <c r="B31" s="19"/>
      <c r="D31" s="1"/>
      <c r="E31" s="1"/>
      <c r="F31" s="1"/>
      <c r="G31" s="5"/>
      <c r="H31" s="1"/>
      <c r="I31" s="1"/>
      <c r="J31" s="1"/>
      <c r="K31" s="1"/>
      <c r="L31" s="1"/>
      <c r="M31" s="1"/>
      <c r="N31" s="1"/>
      <c r="O31" s="1"/>
      <c r="P31" s="1"/>
      <c r="Q31" s="6"/>
    </row>
    <row r="32" spans="1:17" ht="15">
      <c r="A32" s="21"/>
      <c r="B32" s="21"/>
      <c r="C32" s="21"/>
      <c r="D32" s="21"/>
      <c r="E32" s="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</row>
    <row r="33" spans="1:17" ht="15">
      <c r="A33" s="22"/>
      <c r="B33" s="22"/>
      <c r="C33" s="22"/>
      <c r="D33" s="21"/>
      <c r="E33" s="22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5">
      <c r="A34" s="22"/>
      <c r="B34" s="22"/>
      <c r="C34" s="22"/>
      <c r="D34" s="22"/>
      <c r="E34" s="22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</sheetData>
  <mergeCells count="1">
    <mergeCell ref="A3:D3"/>
  </mergeCells>
  <printOptions/>
  <pageMargins left="0.2" right="0.2" top="0.2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Hamons</dc:creator>
  <cp:keywords/>
  <dc:description/>
  <cp:lastModifiedBy>Laurie Jadwin</cp:lastModifiedBy>
  <cp:lastPrinted>2023-07-21T17:26:03Z</cp:lastPrinted>
  <dcterms:created xsi:type="dcterms:W3CDTF">2023-07-18T15:08:58Z</dcterms:created>
  <dcterms:modified xsi:type="dcterms:W3CDTF">2023-07-27T19:52:56Z</dcterms:modified>
  <cp:category/>
  <cp:version/>
  <cp:contentType/>
  <cp:contentStatus/>
</cp:coreProperties>
</file>